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worob\Documents\СТАТЬИ для УП\СТАТЬЯ_Анализ деловой активности\"/>
    </mc:Choice>
  </mc:AlternateContent>
  <xr:revisionPtr revIDLastSave="0" documentId="13_ncr:1_{E54E7686-8114-49D5-9A08-211F7242BC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нализ оборачиваемости" sheetId="1" r:id="rId1"/>
    <sheet name="Оборачиваемость по ВЭД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6" i="1" l="1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E32" i="1" s="1"/>
  <c r="E40" i="1" s="1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E31" i="1" s="1"/>
  <c r="E39" i="1" s="1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E29" i="1" s="1"/>
  <c r="E37" i="1" s="1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E27" i="1" s="1"/>
  <c r="E35" i="1" s="1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E26" i="1" s="1"/>
  <c r="E34" i="1" s="1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2" i="2"/>
  <c r="C24" i="1"/>
  <c r="B24" i="1"/>
  <c r="D15" i="1"/>
  <c r="D13" i="1"/>
  <c r="D7" i="1"/>
  <c r="D5" i="1"/>
  <c r="D11" i="1"/>
  <c r="D17" i="1"/>
  <c r="C32" i="1" l="1"/>
  <c r="C40" i="1" s="1"/>
  <c r="B32" i="1"/>
  <c r="B40" i="1" s="1"/>
  <c r="B27" i="1"/>
  <c r="B35" i="1" s="1"/>
  <c r="B31" i="1"/>
  <c r="B39" i="1" s="1"/>
  <c r="C31" i="1"/>
  <c r="C29" i="1"/>
  <c r="C37" i="1" s="1"/>
  <c r="B29" i="1"/>
  <c r="B37" i="1" s="1"/>
  <c r="D9" i="1"/>
  <c r="B30" i="1"/>
  <c r="B38" i="1" s="1"/>
  <c r="B28" i="1"/>
  <c r="B36" i="1" s="1"/>
  <c r="C28" i="1"/>
  <c r="C36" i="1" s="1"/>
  <c r="C27" i="1"/>
  <c r="C35" i="1" s="1"/>
  <c r="B34" i="1"/>
  <c r="C26" i="1"/>
  <c r="C34" i="1" s="1"/>
  <c r="D34" i="1" s="1"/>
  <c r="D40" i="1" l="1"/>
  <c r="D36" i="1"/>
  <c r="D37" i="1"/>
  <c r="D35" i="1"/>
  <c r="D32" i="1"/>
  <c r="D31" i="1"/>
  <c r="C39" i="1"/>
  <c r="D39" i="1" s="1"/>
  <c r="D27" i="1"/>
  <c r="D29" i="1"/>
  <c r="D28" i="1"/>
  <c r="C30" i="1"/>
  <c r="D26" i="1"/>
  <c r="D30" i="1" l="1"/>
  <c r="C38" i="1"/>
  <c r="D38" i="1" s="1"/>
</calcChain>
</file>

<file path=xl/sharedStrings.xml><?xml version="1.0" encoding="utf-8"?>
<sst xmlns="http://schemas.openxmlformats.org/spreadsheetml/2006/main" count="170" uniqueCount="150">
  <si>
    <t>Анализ деловой активности</t>
  </si>
  <si>
    <t>Исходные данные</t>
  </si>
  <si>
    <t>Бухгалтерский баланс</t>
  </si>
  <si>
    <t>Отчет о финансовых результатах</t>
  </si>
  <si>
    <t>Активы на начало периода</t>
  </si>
  <si>
    <t>Номер строки</t>
  </si>
  <si>
    <t>Активы на конец периода</t>
  </si>
  <si>
    <t>Выручка</t>
  </si>
  <si>
    <t>Себестоимость продаж</t>
  </si>
  <si>
    <t>Расчетные показатели</t>
  </si>
  <si>
    <t>– активов</t>
  </si>
  <si>
    <t>– оборотных средств</t>
  </si>
  <si>
    <t>– запасов</t>
  </si>
  <si>
    <t>– кредиторской задолженности</t>
  </si>
  <si>
    <t>– собственного капитала</t>
  </si>
  <si>
    <t>Вид экономической деятельности</t>
  </si>
  <si>
    <t>×</t>
  </si>
  <si>
    <t>Темп роста, %</t>
  </si>
  <si>
    <t>Среднее значение по ВЭД</t>
  </si>
  <si>
    <t>Оборотные активы на начало периода</t>
  </si>
  <si>
    <t>Оборотные активы на конец периода</t>
  </si>
  <si>
    <t>Запасы на начало периода</t>
  </si>
  <si>
    <t>Запасы на конец периода</t>
  </si>
  <si>
    <t>Дебиторская задолженность на начало периода</t>
  </si>
  <si>
    <t>Дебиторская задолженность на конец периода</t>
  </si>
  <si>
    <t>Резерв по сомнительным долгам на начало периода</t>
  </si>
  <si>
    <t>– дебиторской задолженности (без учета сомнительной)</t>
  </si>
  <si>
    <t>– дебиторской задолженности (с учетом сомнительной)</t>
  </si>
  <si>
    <t>Резерв по сомнительным долгам на конец периода</t>
  </si>
  <si>
    <t>таблица 5.1 пояснений к отчетности</t>
  </si>
  <si>
    <t>Кредиторская задолженность на начало периода</t>
  </si>
  <si>
    <t>Кредиторская задолженность на конец периода</t>
  </si>
  <si>
    <t>Капитал и резервы на начало периода</t>
  </si>
  <si>
    <t>Капитал и резервы на конец периода</t>
  </si>
  <si>
    <t>Коэффициенты оборачиваемости, обороты:</t>
  </si>
  <si>
    <t>Продолжительность оборота, дни:</t>
  </si>
  <si>
    <t xml:space="preserve">Всего </t>
  </si>
  <si>
    <t>сельское, лесное хозяйство, охота, рыболовство и рыбоводство</t>
  </si>
  <si>
    <t>растениеводство и животноводство, охота и предоставление соответствующих услуг в этих областях</t>
  </si>
  <si>
    <t>Выручка 2019</t>
  </si>
  <si>
    <t>лесоводство и лесозаготовки</t>
  </si>
  <si>
    <t>рыболовство и рыбоводство</t>
  </si>
  <si>
    <t>добыча полезных ископаемых</t>
  </si>
  <si>
    <t>добыча угля</t>
  </si>
  <si>
    <t>добыча нефти и природного газа</t>
  </si>
  <si>
    <t>добыча металлических руд</t>
  </si>
  <si>
    <t>добыча прочих полезных ископаемых</t>
  </si>
  <si>
    <t>обрабатывающие производства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</si>
  <si>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</si>
  <si>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</si>
  <si>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</si>
  <si>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</si>
  <si>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</si>
  <si>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</si>
  <si>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</si>
  <si>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</si>
  <si>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</si>
  <si>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</si>
  <si>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кокса</t>
  </si>
  <si>
    <t>производство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</si>
  <si>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</si>
  <si>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</si>
  <si>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</si>
  <si>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</si>
  <si>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</si>
  <si>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</si>
  <si>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</si>
  <si>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</si>
  <si>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</si>
  <si>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</si>
  <si>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</si>
  <si>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</si>
  <si>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</si>
  <si>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обеспечение электрической энергией, газом и паром; кондиционирование воздуха</t>
  </si>
  <si>
    <t>производство, передача и распределение электроэнергии</t>
  </si>
  <si>
    <t>производство и распределение газообразного топлива</t>
  </si>
  <si>
    <t>производство, передача и распределение пара и горячей воды;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</si>
  <si>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</si>
  <si>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</si>
  <si>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строительство зданий</t>
  </si>
  <si>
    <t>строительство инженерных сооружений</t>
  </si>
  <si>
    <t>торговля оптовая и розничная; ремонт автотранспортных средств и мотоциклов</t>
  </si>
  <si>
    <t>торговля оптовая и розничная автотранспортными средствами и мотоциклами и их ремонт</t>
  </si>
  <si>
    <t>торговля оптовая, кроме оптовой торговли автотранспортными средствами и мотоциклами</t>
  </si>
  <si>
    <t>торговля розничная, кроме торговли автотранспортными средствами и мотоциклами</t>
  </si>
  <si>
    <t>транспортировка и хранение</t>
  </si>
  <si>
    <t>деятельность сухопутного и трубопроводного транспорта</t>
  </si>
  <si>
    <t>деятельность железнодорожного транспорта: междугородные и международные пассажирские перевозки</t>
  </si>
  <si>
    <t>деятельность железнодорожного транспорта: грузовые перевозки</t>
  </si>
  <si>
    <t>деятельность прочего сухопутного пассажирского транспорта</t>
  </si>
  <si>
    <t>деятельность автомобильного грузового транспорта и услуги по перевозкам</t>
  </si>
  <si>
    <t>деятельность трубопроводного транспорта</t>
  </si>
  <si>
    <t>деятельность 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</si>
  <si>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</si>
  <si>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</si>
  <si>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</si>
  <si>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гостиниц и предприятий общественного питания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</si>
  <si>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</si>
  <si>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</si>
  <si>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деятельность в области информации и связи</t>
  </si>
  <si>
    <t>деятельность издательская</t>
  </si>
  <si>
    <t>деятельность в сфере телекоммуникаций</t>
  </si>
  <si>
    <t>деятельность в области информационных технологий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</si>
  <si>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</si>
  <si>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</si>
  <si>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</si>
  <si>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научные исследования и разработки</t>
  </si>
  <si>
    <t>деятельность административная и сопутствующие дополнительные услуги</t>
  </si>
  <si>
    <t>деятельность туристических агентств и прочих организаций, предоставляющих услуги в сфере туризма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</si>
  <si>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</si>
  <si>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</si>
  <si>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</si>
  <si>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здравоохранения</t>
  </si>
  <si>
    <t>деятельность в области культуры, спорта, организации досуга и развлечений</t>
  </si>
  <si>
    <t>деятельность библиотек, архивов, музеев и прочих объектов культуры</t>
  </si>
  <si>
    <t>деятельность в области спорта, отдыха и развлечений</t>
  </si>
  <si>
    <t>предоставление прочих видов услуг</t>
  </si>
  <si>
    <t>Активы 2019</t>
  </si>
  <si>
    <t>Себестоимость 2019</t>
  </si>
  <si>
    <t>Оборотные активы 2019</t>
  </si>
  <si>
    <t>ДЗ 2019</t>
  </si>
  <si>
    <t>КЗ 2019</t>
  </si>
  <si>
    <t>К-т автономии 2019</t>
  </si>
  <si>
    <t>К-т оборачиваемости активов</t>
  </si>
  <si>
    <t>К-т оборачиваемости ДЗ</t>
  </si>
  <si>
    <t>К-т оборачиваемости КЗ</t>
  </si>
  <si>
    <t>К-т оборачиваемости СК</t>
  </si>
  <si>
    <t>К-т оборачиваемости оборотных средств</t>
  </si>
  <si>
    <t>Показатель</t>
  </si>
  <si>
    <t>Показатели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</si>
  <si>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</si>
  <si>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</si>
  <si>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</si>
  <si>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…</t>
  </si>
  <si>
    <t>Водоснабжение; водоотведение, организация сбора и утилизации отходов, …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</si>
  <si>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</si>
  <si>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</si>
  <si>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</si>
  <si>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</si>
  <si>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</si>
  <si>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</si>
  <si>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</si>
  <si>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</si>
  <si>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</si>
  <si>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</si>
  <si>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</si>
  <si>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</si>
  <si>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</si>
  <si>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</si>
  <si>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Вид экономической деятельности (ВЭД)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</si>
</sst>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#,##0.0"/>
    <numFmt numFmtId="166" formatCode="#,##0_ ;\-#,##0\ "/>
  </numFmts>
  <fonts count="11" x14ac:knownFonts="1">
    <font>
      <sz val="11"/>
      <color theme="1"/>
      <name val="Trebuchet MS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Trebuchet MS"/>
      <family val="2"/>
      <scheme val="minor"/>
    </font>
    <font>
      <sz val="11"/>
      <color theme="1"/>
      <name val="Arial"/>
      <family val="2"/>
      <charset val="204"/>
    </font>
    <font>
      <sz val="28"/>
      <color theme="1"/>
      <name val="Arial Black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 Black"/>
      <family val="2"/>
      <charset val="204"/>
    </font>
    <font>
      <sz val="12"/>
      <color theme="1"/>
      <name val="Arial Black"/>
      <family val="2"/>
      <charset val="204"/>
    </font>
    <font>
      <i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 indent="1"/>
    </xf>
    <xf numFmtId="0" fontId="5" fillId="0" borderId="18" xfId="0" applyFont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 indent="1"/>
    </xf>
    <xf numFmtId="165" fontId="3" fillId="0" borderId="19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 indent="1"/>
    </xf>
    <xf numFmtId="165" fontId="3" fillId="0" borderId="30" xfId="0" applyNumberFormat="1" applyFont="1" applyBorder="1" applyAlignment="1">
      <alignment horizontal="center" vertical="center" wrapText="1"/>
    </xf>
    <xf numFmtId="165" fontId="3" fillId="0" borderId="31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3" borderId="14" xfId="0" applyFont="1" applyFill="1" applyBorder="1" applyAlignment="1">
      <alignment vertical="center" wrapText="1"/>
    </xf>
    <xf numFmtId="0" fontId="3" fillId="5" borderId="16" xfId="0" applyFont="1" applyFill="1" applyBorder="1" applyAlignment="1">
      <alignment horizontal="left" vertical="center" wrapText="1" indent="1"/>
    </xf>
    <xf numFmtId="165" fontId="3" fillId="5" borderId="20" xfId="0" applyNumberFormat="1" applyFont="1" applyFill="1" applyBorder="1" applyAlignment="1">
      <alignment horizontal="center" vertical="center" wrapText="1"/>
    </xf>
    <xf numFmtId="165" fontId="3" fillId="5" borderId="4" xfId="0" applyNumberFormat="1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32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 indent="1"/>
    </xf>
    <xf numFmtId="0" fontId="5" fillId="0" borderId="3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2" fontId="3" fillId="0" borderId="34" xfId="0" applyNumberFormat="1" applyFont="1" applyBorder="1" applyAlignment="1">
      <alignment horizontal="center" vertical="center" wrapText="1"/>
    </xf>
    <xf numFmtId="2" fontId="3" fillId="0" borderId="35" xfId="0" applyNumberFormat="1" applyFont="1" applyBorder="1" applyAlignment="1">
      <alignment horizontal="center" vertical="center" wrapText="1"/>
    </xf>
    <xf numFmtId="2" fontId="3" fillId="0" borderId="36" xfId="0" applyNumberFormat="1" applyFont="1" applyBorder="1" applyAlignment="1">
      <alignment horizontal="center" vertical="center" wrapText="1"/>
    </xf>
    <xf numFmtId="2" fontId="3" fillId="0" borderId="3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2" fontId="3" fillId="0" borderId="38" xfId="0" applyNumberFormat="1" applyFont="1" applyBorder="1" applyAlignment="1">
      <alignment horizontal="center" vertical="center" wrapText="1"/>
    </xf>
    <xf numFmtId="2" fontId="3" fillId="0" borderId="39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2" fontId="3" fillId="5" borderId="3" xfId="0" applyNumberFormat="1" applyFont="1" applyFill="1" applyBorder="1" applyAlignment="1">
      <alignment horizontal="center" vertical="center" wrapText="1"/>
    </xf>
    <xf numFmtId="2" fontId="3" fillId="5" borderId="35" xfId="0" applyNumberFormat="1" applyFont="1" applyFill="1" applyBorder="1" applyAlignment="1">
      <alignment horizontal="center" vertical="center" wrapText="1"/>
    </xf>
    <xf numFmtId="2" fontId="3" fillId="5" borderId="23" xfId="0" applyNumberFormat="1" applyFont="1" applyFill="1" applyBorder="1" applyAlignment="1">
      <alignment horizontal="center" vertical="center" wrapText="1"/>
    </xf>
    <xf numFmtId="2" fontId="3" fillId="5" borderId="27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34" xfId="0" applyNumberFormat="1" applyFont="1" applyBorder="1" applyAlignment="1">
      <alignment horizontal="center" vertical="center" wrapText="1"/>
    </xf>
    <xf numFmtId="1" fontId="3" fillId="5" borderId="3" xfId="0" applyNumberFormat="1" applyFont="1" applyFill="1" applyBorder="1" applyAlignment="1">
      <alignment horizontal="center" vertical="center" wrapText="1"/>
    </xf>
    <xf numFmtId="1" fontId="3" fillId="5" borderId="35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35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40" xfId="0" applyNumberFormat="1" applyFont="1" applyBorder="1" applyAlignment="1">
      <alignment horizontal="center" vertical="center" wrapText="1"/>
    </xf>
    <xf numFmtId="1" fontId="3" fillId="0" borderId="37" xfId="0" applyNumberFormat="1" applyFont="1" applyBorder="1" applyAlignment="1">
      <alignment horizontal="center" vertical="center" wrapText="1"/>
    </xf>
    <xf numFmtId="1" fontId="3" fillId="5" borderId="27" xfId="0" applyNumberFormat="1" applyFont="1" applyFill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center" wrapText="1"/>
    </xf>
    <xf numFmtId="1" fontId="3" fillId="0" borderId="41" xfId="0" applyNumberFormat="1" applyFont="1" applyBorder="1" applyAlignment="1">
      <alignment horizontal="center" vertical="center" wrapText="1"/>
    </xf>
    <xf numFmtId="0" fontId="9" fillId="0" borderId="0" xfId="0" applyFont="1"/>
    <xf numFmtId="2" fontId="9" fillId="0" borderId="1" xfId="0" applyNumberFormat="1" applyFont="1" applyBorder="1"/>
    <xf numFmtId="166" fontId="9" fillId="0" borderId="1" xfId="1" applyNumberFormat="1" applyFont="1" applyBorder="1" applyAlignment="1">
      <alignment horizontal="right" vertical="center" wrapText="1"/>
    </xf>
    <xf numFmtId="2" fontId="9" fillId="0" borderId="4" xfId="0" applyNumberFormat="1" applyFont="1" applyBorder="1"/>
    <xf numFmtId="166" fontId="9" fillId="0" borderId="6" xfId="1" applyNumberFormat="1" applyFont="1" applyBorder="1" applyAlignment="1">
      <alignment horizontal="right" vertical="center" wrapText="1"/>
    </xf>
    <xf numFmtId="2" fontId="9" fillId="0" borderId="6" xfId="0" applyNumberFormat="1" applyFont="1" applyBorder="1"/>
    <xf numFmtId="2" fontId="9" fillId="0" borderId="7" xfId="0" applyNumberFormat="1" applyFont="1" applyBorder="1"/>
    <xf numFmtId="2" fontId="9" fillId="0" borderId="9" xfId="0" applyNumberFormat="1" applyFont="1" applyBorder="1"/>
    <xf numFmtId="2" fontId="9" fillId="0" borderId="10" xfId="0" applyNumberFormat="1" applyFont="1" applyBorder="1"/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66" fontId="9" fillId="0" borderId="20" xfId="1" applyNumberFormat="1" applyFont="1" applyBorder="1" applyAlignment="1">
      <alignment horizontal="right" vertical="center" wrapText="1"/>
    </xf>
    <xf numFmtId="166" fontId="9" fillId="0" borderId="21" xfId="1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3" xfId="0" applyFont="1" applyBorder="1" applyAlignment="1">
      <alignment vertical="center" wrapText="1"/>
    </xf>
    <xf numFmtId="0" fontId="9" fillId="0" borderId="23" xfId="0" applyFont="1" applyBorder="1" applyAlignment="1">
      <alignment horizontal="left" vertical="center" wrapText="1" indent="1"/>
    </xf>
    <xf numFmtId="0" fontId="9" fillId="0" borderId="23" xfId="0" applyFont="1" applyBorder="1" applyAlignment="1">
      <alignment horizontal="left" vertical="center" wrapText="1" indent="2"/>
    </xf>
    <xf numFmtId="0" fontId="9" fillId="0" borderId="24" xfId="0" applyFont="1" applyBorder="1" applyAlignment="1">
      <alignment vertical="center" wrapText="1"/>
    </xf>
    <xf numFmtId="0" fontId="9" fillId="0" borderId="33" xfId="0" applyFont="1" applyBorder="1" applyAlignment="1">
      <alignment horizontal="center" vertical="center" wrapText="1"/>
    </xf>
    <xf numFmtId="166" fontId="9" fillId="0" borderId="35" xfId="1" applyNumberFormat="1" applyFont="1" applyBorder="1" applyAlignment="1">
      <alignment horizontal="right" vertical="center" wrapText="1"/>
    </xf>
    <xf numFmtId="166" fontId="9" fillId="0" borderId="40" xfId="1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 wrapText="1"/>
    </xf>
    <xf numFmtId="166" fontId="9" fillId="0" borderId="19" xfId="1" applyNumberFormat="1" applyFont="1" applyBorder="1" applyAlignment="1">
      <alignment horizontal="right" vertical="center" wrapText="1"/>
    </xf>
    <xf numFmtId="166" fontId="9" fillId="0" borderId="9" xfId="1" applyNumberFormat="1" applyFont="1" applyBorder="1" applyAlignment="1">
      <alignment horizontal="right" vertical="center" wrapText="1"/>
    </xf>
    <xf numFmtId="166" fontId="9" fillId="0" borderId="34" xfId="1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vertical="center" wrapText="1"/>
    </xf>
    <xf numFmtId="166" fontId="10" fillId="0" borderId="18" xfId="1" applyNumberFormat="1" applyFont="1" applyBorder="1" applyAlignment="1">
      <alignment horizontal="right" vertical="center" wrapText="1"/>
    </xf>
    <xf numFmtId="166" fontId="10" fillId="0" borderId="12" xfId="1" applyNumberFormat="1" applyFont="1" applyBorder="1" applyAlignment="1">
      <alignment horizontal="right" vertical="center" wrapText="1"/>
    </xf>
    <xf numFmtId="166" fontId="10" fillId="0" borderId="33" xfId="1" applyNumberFormat="1" applyFont="1" applyBorder="1" applyAlignment="1">
      <alignment horizontal="right" vertical="center" wrapText="1"/>
    </xf>
    <xf numFmtId="2" fontId="10" fillId="0" borderId="12" xfId="0" applyNumberFormat="1" applyFont="1" applyBorder="1"/>
    <xf numFmtId="2" fontId="10" fillId="0" borderId="13" xfId="0" applyNumberFormat="1" applyFont="1" applyBorder="1"/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right" vertical="center" wrapText="1"/>
    </xf>
    <xf numFmtId="0" fontId="9" fillId="0" borderId="34" xfId="0" applyFont="1" applyBorder="1" applyAlignment="1">
      <alignment horizontal="right" vertical="center" wrapText="1"/>
    </xf>
    <xf numFmtId="0" fontId="9" fillId="0" borderId="35" xfId="0" applyFont="1" applyBorder="1" applyAlignment="1">
      <alignment horizontal="right" vertical="center" wrapText="1"/>
    </xf>
    <xf numFmtId="0" fontId="9" fillId="0" borderId="40" xfId="0" applyFont="1" applyBorder="1" applyAlignment="1">
      <alignment horizontal="right" vertical="center" wrapText="1"/>
    </xf>
    <xf numFmtId="2" fontId="10" fillId="0" borderId="11" xfId="0" applyNumberFormat="1" applyFont="1" applyBorder="1"/>
    <xf numFmtId="2" fontId="9" fillId="0" borderId="8" xfId="0" applyNumberFormat="1" applyFont="1" applyBorder="1"/>
    <xf numFmtId="2" fontId="9" fillId="0" borderId="3" xfId="0" applyNumberFormat="1" applyFont="1" applyBorder="1"/>
    <xf numFmtId="2" fontId="9" fillId="0" borderId="5" xfId="0" applyNumberFormat="1" applyFont="1" applyBorder="1"/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3" borderId="25" xfId="0" applyFont="1" applyFill="1" applyBorder="1" applyAlignment="1">
      <alignment horizontal="left" vertical="center" wrapText="1"/>
    </xf>
    <xf numFmtId="0" fontId="8" fillId="3" borderId="2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4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u-RU"/>
              <a:t>Коэффициент оборачиваемости активов,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B92-44E0-89F8-BB4A5D637EB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'Оборачиваемость по ВЭД'!$A$87:$A$106</c:f>
              <c:strCache>
                <c:ptCount val="20"/>
                <c:pt idx="0">
                  <c:v>Всего </c:v>
                </c:pt>
                <c:pt idx="1">
                  <c:v>Сельское, лесное хозяйство, охота, рыболовство и рыбоводство</c:v>
                </c:pt>
                <c:pt idx="2">
                  <c:v>Добыча полезных ископаемых</c:v>
                </c:pt>
                <c:pt idx="3">
                  <c:v>Обрабатывающие производства</c:v>
                </c:pt>
                <c:pt idx="4">
                  <c:v>Обеспечение электрической энергией, газом и паром; …</c:v>
                </c:pt>
                <c:pt idx="5">
                  <c:v>Водоснабжение; водоотведение, организация сбора и утилизации отходов, …</c:v>
                </c:pt>
                <c:pt idx="6">
                  <c:v>Строительство</c:v>
                </c:pt>
                <c:pt idx="7">
                  <c:v>Торговля оптовая и розничная; ремонт автотранспортных средств и мотоциклов</c:v>
                </c:pt>
                <c:pt idx="8">
                  <c:v>Транспортировка и хранение</c:v>
                </c:pt>
                <c:pt idx="9">
                  <c:v>Деятельность гостиниц и предприятий общественного питания</c:v>
                </c:pt>
                <c:pt idx="10">
                  <c:v>Деятельность в области информации и связи</c:v>
                </c:pt>
                <c:pt idx="11">
                  <c:v>Деятельность финансовая и страховая</c:v>
                </c:pt>
                <c:pt idx="12">
                  <c:v>Деятельность по операциям с недвижимым имуществом</c:v>
                </c:pt>
                <c:pt idx="13">
                  <c:v>Деятельность профессиональная, научная и техническая</c:v>
                </c:pt>
                <c:pt idx="14">
                  <c:v>Деятельность административная и сопутствующие дополнительные услуги</c:v>
                </c:pt>
                <c:pt idx="15">
                  <c:v>Государственное управление и обеспечение военной безопасности; социальное обеспечение</c:v>
                </c:pt>
                <c:pt idx="16">
                  <c:v>Образование</c:v>
                </c:pt>
                <c:pt idx="17">
                  <c:v>Деятельность в области здравоохранения и социальных услуг</c:v>
                </c:pt>
                <c:pt idx="18">
                  <c:v>Деятельность в области культуры, спорта, организации досуга и развлечений</c:v>
                </c:pt>
                <c:pt idx="19">
                  <c:v>Предоставление прочих видов услуг</c:v>
                </c:pt>
              </c:strCache>
            </c:strRef>
          </c:cat>
          <c:val>
            <c:numRef>
              <c:f>'Оборачиваемость по ВЭД'!$B$87:$B$106</c:f>
              <c:numCache>
                <c:formatCode>0.00</c:formatCode>
                <c:ptCount val="20"/>
                <c:pt idx="0">
                  <c:v>0.6002488569653468</c:v>
                </c:pt>
                <c:pt idx="1">
                  <c:v>0.47710942227746644</c:v>
                </c:pt>
                <c:pt idx="2">
                  <c:v>0.60111376262704441</c:v>
                </c:pt>
                <c:pt idx="3">
                  <c:v>0.75001096167208692</c:v>
                </c:pt>
                <c:pt idx="4">
                  <c:v>0.65261126708691719</c:v>
                </c:pt>
                <c:pt idx="5">
                  <c:v>0.55975279874957462</c:v>
                </c:pt>
                <c:pt idx="6">
                  <c:v>0.5964196007741146</c:v>
                </c:pt>
                <c:pt idx="7">
                  <c:v>1.2304866540189783</c:v>
                </c:pt>
                <c:pt idx="8">
                  <c:v>0.52203732622997112</c:v>
                </c:pt>
                <c:pt idx="9">
                  <c:v>0.73393684355829469</c:v>
                </c:pt>
                <c:pt idx="10">
                  <c:v>0.66490965435297789</c:v>
                </c:pt>
                <c:pt idx="11">
                  <c:v>0.12325926267549299</c:v>
                </c:pt>
                <c:pt idx="12">
                  <c:v>0.15956431966603446</c:v>
                </c:pt>
                <c:pt idx="13">
                  <c:v>0.20354761992758794</c:v>
                </c:pt>
                <c:pt idx="14">
                  <c:v>0.43855972830165257</c:v>
                </c:pt>
                <c:pt idx="15">
                  <c:v>3.209270600097866E-2</c:v>
                </c:pt>
                <c:pt idx="16">
                  <c:v>0.4512639603114707</c:v>
                </c:pt>
                <c:pt idx="17">
                  <c:v>0.80950566245540667</c:v>
                </c:pt>
                <c:pt idx="18">
                  <c:v>1.0748294129614848</c:v>
                </c:pt>
                <c:pt idx="19">
                  <c:v>0.68304889126626722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2-44E0-89F8-BB4A5D637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27126784"/>
        <c:axId val="427127768"/>
      </c:barChart>
      <c:catAx>
        <c:axId val="427126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427127768"/>
        <c:crosses val="autoZero"/>
        <c:auto val="1"/>
        <c:lblAlgn val="ctr"/>
        <c:lblOffset val="100"/>
        <c:noMultiLvlLbl val="0"/>
      </c:catAx>
      <c:valAx>
        <c:axId val="427127768"/>
        <c:scaling>
          <c:orientation val="minMax"/>
        </c:scaling>
        <c:delete val="0"/>
        <c:axPos val="b"/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427126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u-RU"/>
              <a:t>Коэффициент оборачиваемости оборотных средств,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B92-44E0-89F8-BB4A5D637EB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'Оборачиваемость по ВЭД'!$A$87:$A$106</c:f>
              <c:strCache>
                <c:ptCount val="20"/>
                <c:pt idx="0">
                  <c:v>Всего </c:v>
                </c:pt>
                <c:pt idx="1">
                  <c:v>Сельское, лесное хозяйство, охота, рыболовство и рыбоводство</c:v>
                </c:pt>
                <c:pt idx="2">
                  <c:v>Добыча полезных ископаемых</c:v>
                </c:pt>
                <c:pt idx="3">
                  <c:v>Обрабатывающие производства</c:v>
                </c:pt>
                <c:pt idx="4">
                  <c:v>Обеспечение электрической энергией, газом и паром; …</c:v>
                </c:pt>
                <c:pt idx="5">
                  <c:v>Водоснабжение; водоотведение, организация сбора и утилизации отходов, …</c:v>
                </c:pt>
                <c:pt idx="6">
                  <c:v>Строительство</c:v>
                </c:pt>
                <c:pt idx="7">
                  <c:v>Торговля оптовая и розничная; ремонт автотранспортных средств и мотоциклов</c:v>
                </c:pt>
                <c:pt idx="8">
                  <c:v>Транспортировка и хранение</c:v>
                </c:pt>
                <c:pt idx="9">
                  <c:v>Деятельность гостиниц и предприятий общественного питания</c:v>
                </c:pt>
                <c:pt idx="10">
                  <c:v>Деятельность в области информации и связи</c:v>
                </c:pt>
                <c:pt idx="11">
                  <c:v>Деятельность финансовая и страховая</c:v>
                </c:pt>
                <c:pt idx="12">
                  <c:v>Деятельность по операциям с недвижимым имуществом</c:v>
                </c:pt>
                <c:pt idx="13">
                  <c:v>Деятельность профессиональная, научная и техническая</c:v>
                </c:pt>
                <c:pt idx="14">
                  <c:v>Деятельность административная и сопутствующие дополнительные услуги</c:v>
                </c:pt>
                <c:pt idx="15">
                  <c:v>Государственное управление и обеспечение военной безопасности; социальное обеспечение</c:v>
                </c:pt>
                <c:pt idx="16">
                  <c:v>Образование</c:v>
                </c:pt>
                <c:pt idx="17">
                  <c:v>Деятельность в области здравоохранения и социальных услуг</c:v>
                </c:pt>
                <c:pt idx="18">
                  <c:v>Деятельность в области культуры, спорта, организации досуга и развлечений</c:v>
                </c:pt>
                <c:pt idx="19">
                  <c:v>Предоставление прочих видов услуг</c:v>
                </c:pt>
              </c:strCache>
            </c:strRef>
          </c:cat>
          <c:val>
            <c:numRef>
              <c:f>'Оборачиваемость по ВЭД'!$C$87:$C$106</c:f>
              <c:numCache>
                <c:formatCode>0.00</c:formatCode>
                <c:ptCount val="20"/>
                <c:pt idx="0">
                  <c:v>1.4989921144811971</c:v>
                </c:pt>
                <c:pt idx="1">
                  <c:v>1.1439209570420745</c:v>
                </c:pt>
                <c:pt idx="2">
                  <c:v>1.7596576930985639</c:v>
                </c:pt>
                <c:pt idx="3">
                  <c:v>1.6049629451659531</c:v>
                </c:pt>
                <c:pt idx="4">
                  <c:v>2.6708645821916734</c:v>
                </c:pt>
                <c:pt idx="5">
                  <c:v>2.4283205016251275</c:v>
                </c:pt>
                <c:pt idx="6">
                  <c:v>0.84711970958881933</c:v>
                </c:pt>
                <c:pt idx="7">
                  <c:v>2.45737384425487</c:v>
                </c:pt>
                <c:pt idx="8">
                  <c:v>2.879795991877748</c:v>
                </c:pt>
                <c:pt idx="9">
                  <c:v>2.2180740113618236</c:v>
                </c:pt>
                <c:pt idx="10">
                  <c:v>2.0076109718001787</c:v>
                </c:pt>
                <c:pt idx="11">
                  <c:v>0.3243850499493845</c:v>
                </c:pt>
                <c:pt idx="12">
                  <c:v>0.46299448993325398</c:v>
                </c:pt>
                <c:pt idx="13">
                  <c:v>0.48792681220097489</c:v>
                </c:pt>
                <c:pt idx="14">
                  <c:v>1.3375144198467799</c:v>
                </c:pt>
                <c:pt idx="15">
                  <c:v>0.57013777297752954</c:v>
                </c:pt>
                <c:pt idx="16">
                  <c:v>0.95266031024602316</c:v>
                </c:pt>
                <c:pt idx="17">
                  <c:v>2.420062153666291</c:v>
                </c:pt>
                <c:pt idx="18">
                  <c:v>2.6625717221059162</c:v>
                </c:pt>
                <c:pt idx="19">
                  <c:v>1.1438018729750121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2-44E0-89F8-BB4A5D637EB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27126784"/>
        <c:axId val="427127768"/>
      </c:barChart>
      <c:catAx>
        <c:axId val="427126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427127768"/>
        <c:crosses val="autoZero"/>
        <c:auto val="1"/>
        <c:lblAlgn val="ctr"/>
        <c:lblOffset val="100"/>
        <c:noMultiLvlLbl val="0"/>
      </c:catAx>
      <c:valAx>
        <c:axId val="427127768"/>
        <c:scaling>
          <c:orientation val="minMax"/>
        </c:scaling>
        <c:delete val="0"/>
        <c:axPos val="b"/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427126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u-RU"/>
              <a:t>Коэффициент оборачиваемости дебиторской задолженности,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B92-44E0-89F8-BB4A5D637EB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'Оборачиваемость по ВЭД'!$A$87:$A$106</c:f>
              <c:strCache>
                <c:ptCount val="20"/>
                <c:pt idx="0">
                  <c:v>Всего </c:v>
                </c:pt>
                <c:pt idx="1">
                  <c:v>Сельское, лесное хозяйство, охота, рыболовство и рыбоводство</c:v>
                </c:pt>
                <c:pt idx="2">
                  <c:v>Добыча полезных ископаемых</c:v>
                </c:pt>
                <c:pt idx="3">
                  <c:v>Обрабатывающие производства</c:v>
                </c:pt>
                <c:pt idx="4">
                  <c:v>Обеспечение электрической энергией, газом и паром; …</c:v>
                </c:pt>
                <c:pt idx="5">
                  <c:v>Водоснабжение; водоотведение, организация сбора и утилизации отходов, …</c:v>
                </c:pt>
                <c:pt idx="6">
                  <c:v>Строительство</c:v>
                </c:pt>
                <c:pt idx="7">
                  <c:v>Торговля оптовая и розничная; ремонт автотранспортных средств и мотоциклов</c:v>
                </c:pt>
                <c:pt idx="8">
                  <c:v>Транспортировка и хранение</c:v>
                </c:pt>
                <c:pt idx="9">
                  <c:v>Деятельность гостиниц и предприятий общественного питания</c:v>
                </c:pt>
                <c:pt idx="10">
                  <c:v>Деятельность в области информации и связи</c:v>
                </c:pt>
                <c:pt idx="11">
                  <c:v>Деятельность финансовая и страховая</c:v>
                </c:pt>
                <c:pt idx="12">
                  <c:v>Деятельность по операциям с недвижимым имуществом</c:v>
                </c:pt>
                <c:pt idx="13">
                  <c:v>Деятельность профессиональная, научная и техническая</c:v>
                </c:pt>
                <c:pt idx="14">
                  <c:v>Деятельность административная и сопутствующие дополнительные услуги</c:v>
                </c:pt>
                <c:pt idx="15">
                  <c:v>Государственное управление и обеспечение военной безопасности; социальное обеспечение</c:v>
                </c:pt>
                <c:pt idx="16">
                  <c:v>Образование</c:v>
                </c:pt>
                <c:pt idx="17">
                  <c:v>Деятельность в области здравоохранения и социальных услуг</c:v>
                </c:pt>
                <c:pt idx="18">
                  <c:v>Деятельность в области культуры, спорта, организации досуга и развлечений</c:v>
                </c:pt>
                <c:pt idx="19">
                  <c:v>Предоставление прочих видов услуг</c:v>
                </c:pt>
              </c:strCache>
            </c:strRef>
          </c:cat>
          <c:val>
            <c:numRef>
              <c:f>'Оборачиваемость по ВЭД'!$D$87:$D$106</c:f>
              <c:numCache>
                <c:formatCode>0.00</c:formatCode>
                <c:ptCount val="20"/>
                <c:pt idx="0">
                  <c:v>3.4351235419143626</c:v>
                </c:pt>
                <c:pt idx="1">
                  <c:v>3.0731689173723966</c:v>
                </c:pt>
                <c:pt idx="2">
                  <c:v>2.8372538986463405</c:v>
                </c:pt>
                <c:pt idx="3">
                  <c:v>3.0230845223836726</c:v>
                </c:pt>
                <c:pt idx="4">
                  <c:v>4.0557756341850686</c:v>
                </c:pt>
                <c:pt idx="5">
                  <c:v>4.4458416363178266</c:v>
                </c:pt>
                <c:pt idx="6">
                  <c:v>1.73835192165788</c:v>
                </c:pt>
                <c:pt idx="7">
                  <c:v>5.1516945898063247</c:v>
                </c:pt>
                <c:pt idx="8">
                  <c:v>5.2377785009901263</c:v>
                </c:pt>
                <c:pt idx="9">
                  <c:v>4.8272061523261485</c:v>
                </c:pt>
                <c:pt idx="10">
                  <c:v>4.5839333115790595</c:v>
                </c:pt>
                <c:pt idx="11">
                  <c:v>1.9570837524997429</c:v>
                </c:pt>
                <c:pt idx="12">
                  <c:v>2.1990173538137485</c:v>
                </c:pt>
                <c:pt idx="13">
                  <c:v>1.7051278587430656</c:v>
                </c:pt>
                <c:pt idx="14">
                  <c:v>4.6225162468054037</c:v>
                </c:pt>
                <c:pt idx="15">
                  <c:v>1.4204861187074755</c:v>
                </c:pt>
                <c:pt idx="16">
                  <c:v>3.4484531473533617</c:v>
                </c:pt>
                <c:pt idx="17">
                  <c:v>7.5699865661616537</c:v>
                </c:pt>
                <c:pt idx="18">
                  <c:v>9.1803736131533213</c:v>
                </c:pt>
                <c:pt idx="19">
                  <c:v>3.3543680704287016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2-44E0-89F8-BB4A5D637EB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27126784"/>
        <c:axId val="427127768"/>
      </c:barChart>
      <c:catAx>
        <c:axId val="427126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427127768"/>
        <c:crosses val="autoZero"/>
        <c:auto val="1"/>
        <c:lblAlgn val="ctr"/>
        <c:lblOffset val="100"/>
        <c:noMultiLvlLbl val="0"/>
      </c:catAx>
      <c:valAx>
        <c:axId val="427127768"/>
        <c:scaling>
          <c:orientation val="minMax"/>
        </c:scaling>
        <c:delete val="0"/>
        <c:axPos val="b"/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427126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u-RU"/>
              <a:t>Коэффициент оборачиваемости кредиторской</a:t>
            </a:r>
            <a:r>
              <a:rPr lang="ru-RU" baseline="0"/>
              <a:t> задолженности</a:t>
            </a:r>
            <a:r>
              <a:rPr lang="ru-RU"/>
              <a:t>,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B92-44E0-89F8-BB4A5D637EB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'Оборачиваемость по ВЭД'!$A$87:$A$106</c:f>
              <c:strCache>
                <c:ptCount val="20"/>
                <c:pt idx="0">
                  <c:v>Всего </c:v>
                </c:pt>
                <c:pt idx="1">
                  <c:v>Сельское, лесное хозяйство, охота, рыболовство и рыбоводство</c:v>
                </c:pt>
                <c:pt idx="2">
                  <c:v>Добыча полезных ископаемых</c:v>
                </c:pt>
                <c:pt idx="3">
                  <c:v>Обрабатывающие производства</c:v>
                </c:pt>
                <c:pt idx="4">
                  <c:v>Обеспечение электрической энергией, газом и паром; …</c:v>
                </c:pt>
                <c:pt idx="5">
                  <c:v>Водоснабжение; водоотведение, организация сбора и утилизации отходов, …</c:v>
                </c:pt>
                <c:pt idx="6">
                  <c:v>Строительство</c:v>
                </c:pt>
                <c:pt idx="7">
                  <c:v>Торговля оптовая и розничная; ремонт автотранспортных средств и мотоциклов</c:v>
                </c:pt>
                <c:pt idx="8">
                  <c:v>Транспортировка и хранение</c:v>
                </c:pt>
                <c:pt idx="9">
                  <c:v>Деятельность гостиниц и предприятий общественного питания</c:v>
                </c:pt>
                <c:pt idx="10">
                  <c:v>Деятельность в области информации и связи</c:v>
                </c:pt>
                <c:pt idx="11">
                  <c:v>Деятельность финансовая и страховая</c:v>
                </c:pt>
                <c:pt idx="12">
                  <c:v>Деятельность по операциям с недвижимым имуществом</c:v>
                </c:pt>
                <c:pt idx="13">
                  <c:v>Деятельность профессиональная, научная и техническая</c:v>
                </c:pt>
                <c:pt idx="14">
                  <c:v>Деятельность административная и сопутствующие дополнительные услуги</c:v>
                </c:pt>
                <c:pt idx="15">
                  <c:v>Государственное управление и обеспечение военной безопасности; социальное обеспечение</c:v>
                </c:pt>
                <c:pt idx="16">
                  <c:v>Образование</c:v>
                </c:pt>
                <c:pt idx="17">
                  <c:v>Деятельность в области здравоохранения и социальных услуг</c:v>
                </c:pt>
                <c:pt idx="18">
                  <c:v>Деятельность в области культуры, спорта, организации досуга и развлечений</c:v>
                </c:pt>
                <c:pt idx="19">
                  <c:v>Предоставление прочих видов услуг</c:v>
                </c:pt>
              </c:strCache>
            </c:strRef>
          </c:cat>
          <c:val>
            <c:numRef>
              <c:f>'Оборачиваемость по ВЭД'!$E$87:$E$106</c:f>
              <c:numCache>
                <c:formatCode>0.00</c:formatCode>
                <c:ptCount val="20"/>
                <c:pt idx="0">
                  <c:v>2.5872363550691078</c:v>
                </c:pt>
                <c:pt idx="1">
                  <c:v>2.8055678414318592</c:v>
                </c:pt>
                <c:pt idx="2">
                  <c:v>3.141891957842998</c:v>
                </c:pt>
                <c:pt idx="3">
                  <c:v>2.0456684300964483</c:v>
                </c:pt>
                <c:pt idx="4">
                  <c:v>2.8120858820820636</c:v>
                </c:pt>
                <c:pt idx="5">
                  <c:v>3.3395762419038237</c:v>
                </c:pt>
                <c:pt idx="6">
                  <c:v>1.2588273994437669</c:v>
                </c:pt>
                <c:pt idx="7">
                  <c:v>3.9875149255006779</c:v>
                </c:pt>
                <c:pt idx="8">
                  <c:v>4.0341847756049303</c:v>
                </c:pt>
                <c:pt idx="9">
                  <c:v>3.016279709572852</c:v>
                </c:pt>
                <c:pt idx="10">
                  <c:v>2.0765483779880283</c:v>
                </c:pt>
                <c:pt idx="11">
                  <c:v>3.8644511475473795</c:v>
                </c:pt>
                <c:pt idx="12">
                  <c:v>1.2244169025969147</c:v>
                </c:pt>
                <c:pt idx="13">
                  <c:v>1.1055322634966824</c:v>
                </c:pt>
                <c:pt idx="14">
                  <c:v>2.2910227742091696</c:v>
                </c:pt>
                <c:pt idx="15">
                  <c:v>1.2388473960436011</c:v>
                </c:pt>
                <c:pt idx="16">
                  <c:v>1.5637201140601009</c:v>
                </c:pt>
                <c:pt idx="17">
                  <c:v>4.249614644859431</c:v>
                </c:pt>
                <c:pt idx="18">
                  <c:v>5.9885622014398168</c:v>
                </c:pt>
                <c:pt idx="19">
                  <c:v>2.2888104602156996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2-44E0-89F8-BB4A5D637EB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27126784"/>
        <c:axId val="427127768"/>
      </c:barChart>
      <c:catAx>
        <c:axId val="427126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427127768"/>
        <c:crosses val="autoZero"/>
        <c:auto val="1"/>
        <c:lblAlgn val="ctr"/>
        <c:lblOffset val="100"/>
        <c:noMultiLvlLbl val="0"/>
      </c:catAx>
      <c:valAx>
        <c:axId val="427127768"/>
        <c:scaling>
          <c:orientation val="minMax"/>
        </c:scaling>
        <c:delete val="0"/>
        <c:axPos val="b"/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427126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u-RU"/>
              <a:t>Коэффициент оборачиваемости собственного</a:t>
            </a:r>
            <a:r>
              <a:rPr lang="ru-RU" baseline="0"/>
              <a:t> капитала</a:t>
            </a:r>
            <a:r>
              <a:rPr lang="ru-RU"/>
              <a:t>,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B92-44E0-89F8-BB4A5D637EB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'Оборачиваемость по ВЭД'!$A$87:$A$106</c:f>
              <c:strCache>
                <c:ptCount val="20"/>
                <c:pt idx="0">
                  <c:v>Всего </c:v>
                </c:pt>
                <c:pt idx="1">
                  <c:v>Сельское, лесное хозяйство, охота, рыболовство и рыбоводство</c:v>
                </c:pt>
                <c:pt idx="2">
                  <c:v>Добыча полезных ископаемых</c:v>
                </c:pt>
                <c:pt idx="3">
                  <c:v>Обрабатывающие производства</c:v>
                </c:pt>
                <c:pt idx="4">
                  <c:v>Обеспечение электрической энергией, газом и паром; …</c:v>
                </c:pt>
                <c:pt idx="5">
                  <c:v>Водоснабжение; водоотведение, организация сбора и утилизации отходов, …</c:v>
                </c:pt>
                <c:pt idx="6">
                  <c:v>Строительство</c:v>
                </c:pt>
                <c:pt idx="7">
                  <c:v>Торговля оптовая и розничная; ремонт автотранспортных средств и мотоциклов</c:v>
                </c:pt>
                <c:pt idx="8">
                  <c:v>Транспортировка и хранение</c:v>
                </c:pt>
                <c:pt idx="9">
                  <c:v>Деятельность гостиниц и предприятий общественного питания</c:v>
                </c:pt>
                <c:pt idx="10">
                  <c:v>Деятельность в области информации и связи</c:v>
                </c:pt>
                <c:pt idx="11">
                  <c:v>Деятельность финансовая и страховая</c:v>
                </c:pt>
                <c:pt idx="12">
                  <c:v>Деятельность по операциям с недвижимым имуществом</c:v>
                </c:pt>
                <c:pt idx="13">
                  <c:v>Деятельность профессиональная, научная и техническая</c:v>
                </c:pt>
                <c:pt idx="14">
                  <c:v>Деятельность административная и сопутствующие дополнительные услуги</c:v>
                </c:pt>
                <c:pt idx="15">
                  <c:v>Государственное управление и обеспечение военной безопасности; социальное обеспечение</c:v>
                </c:pt>
                <c:pt idx="16">
                  <c:v>Образование</c:v>
                </c:pt>
                <c:pt idx="17">
                  <c:v>Деятельность в области здравоохранения и социальных услуг</c:v>
                </c:pt>
                <c:pt idx="18">
                  <c:v>Деятельность в области культуры, спорта, организации досуга и развлечений</c:v>
                </c:pt>
                <c:pt idx="19">
                  <c:v>Предоставление прочих видов услуг</c:v>
                </c:pt>
              </c:strCache>
            </c:strRef>
          </c:cat>
          <c:val>
            <c:numRef>
              <c:f>'Оборачиваемость по ВЭД'!$F$87:$F$106</c:f>
              <c:numCache>
                <c:formatCode>0.00</c:formatCode>
                <c:ptCount val="20"/>
                <c:pt idx="0">
                  <c:v>1.4498764660998715</c:v>
                </c:pt>
                <c:pt idx="1">
                  <c:v>1.2296634594780063</c:v>
                </c:pt>
                <c:pt idx="2">
                  <c:v>1.0676976245595815</c:v>
                </c:pt>
                <c:pt idx="3">
                  <c:v>2.5252894332393501</c:v>
                </c:pt>
                <c:pt idx="4">
                  <c:v>1.113671104243886</c:v>
                </c:pt>
                <c:pt idx="5">
                  <c:v>0.87873280808410459</c:v>
                </c:pt>
                <c:pt idx="6">
                  <c:v>7.6464051381296754</c:v>
                </c:pt>
                <c:pt idx="7">
                  <c:v>2.9508073237865182</c:v>
                </c:pt>
                <c:pt idx="8">
                  <c:v>0.90161887086350789</c:v>
                </c:pt>
                <c:pt idx="9">
                  <c:v>10.636765848670937</c:v>
                </c:pt>
                <c:pt idx="10">
                  <c:v>1.9730256805726345</c:v>
                </c:pt>
                <c:pt idx="11">
                  <c:v>0.34238684076525827</c:v>
                </c:pt>
                <c:pt idx="12">
                  <c:v>0.47348462808912295</c:v>
                </c:pt>
                <c:pt idx="13">
                  <c:v>0.42317592500538037</c:v>
                </c:pt>
                <c:pt idx="14">
                  <c:v>0.93112468853854036</c:v>
                </c:pt>
                <c:pt idx="15">
                  <c:v>3.8526657864320121E-2</c:v>
                </c:pt>
                <c:pt idx="16">
                  <c:v>0.60572343665969219</c:v>
                </c:pt>
                <c:pt idx="17">
                  <c:v>1.544858134456883</c:v>
                </c:pt>
                <c:pt idx="18">
                  <c:v>3.2277159548392942</c:v>
                </c:pt>
                <c:pt idx="19">
                  <c:v>1.2625672666659282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2-44E0-89F8-BB4A5D637EB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27126784"/>
        <c:axId val="427127768"/>
      </c:barChart>
      <c:catAx>
        <c:axId val="427126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427127768"/>
        <c:crosses val="autoZero"/>
        <c:auto val="1"/>
        <c:lblAlgn val="ctr"/>
        <c:lblOffset val="100"/>
        <c:noMultiLvlLbl val="0"/>
      </c:catAx>
      <c:valAx>
        <c:axId val="427127768"/>
        <c:scaling>
          <c:orientation val="minMax"/>
        </c:scaling>
        <c:delete val="0"/>
        <c:axPos val="b"/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427126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1671636</xdr:colOff>
      <xdr:row>107</xdr:row>
      <xdr:rowOff>4762</xdr:rowOff>
    </xdr:from>
    <xdr:to>
      <xdr:col>5</xdr:col>
      <xdr:colOff>180974</xdr:colOff>
      <xdr:row>147</xdr:row>
      <xdr:rowOff>152400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358EB922-E8EA-4783-9511-A979D62CE9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566736</xdr:colOff>
      <xdr:row>107</xdr:row>
      <xdr:rowOff>4762</xdr:rowOff>
    </xdr:from>
    <xdr:to>
      <xdr:col>11</xdr:col>
      <xdr:colOff>323849</xdr:colOff>
      <xdr:row>147</xdr:row>
      <xdr:rowOff>152400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9C9EBBC3-A2F3-44A8-B824-C4B5FF6450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1671636</xdr:colOff>
      <xdr:row>150</xdr:row>
      <xdr:rowOff>23812</xdr:rowOff>
    </xdr:from>
    <xdr:to>
      <xdr:col>5</xdr:col>
      <xdr:colOff>180974</xdr:colOff>
      <xdr:row>191</xdr:row>
      <xdr:rowOff>9525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79CCE95A-4ED1-4329-81E0-7704E0A3C1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566736</xdr:colOff>
      <xdr:row>150</xdr:row>
      <xdr:rowOff>23812</xdr:rowOff>
    </xdr:from>
    <xdr:to>
      <xdr:col>11</xdr:col>
      <xdr:colOff>323849</xdr:colOff>
      <xdr:row>191</xdr:row>
      <xdr:rowOff>9525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FBA167E5-8B3E-4D13-A4AF-6E9AABF276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1671636</xdr:colOff>
      <xdr:row>193</xdr:row>
      <xdr:rowOff>23812</xdr:rowOff>
    </xdr:from>
    <xdr:to>
      <xdr:col>5</xdr:col>
      <xdr:colOff>180974</xdr:colOff>
      <xdr:row>234</xdr:row>
      <xdr:rowOff>9525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FDA25017-7E51-4D69-A5BB-A539711D9F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Аспект">
  <a:themeElements>
    <a:clrScheme name="Аспект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Аспект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Аспект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workbookViewId="0">
      <selection sqref="A1:D1"/>
    </sheetView>
  </sheetViews>
  <sheetFormatPr defaultRowHeight="14.25" x14ac:dyDescent="0.3"/>
  <cols>
    <col min="1" max="1" width="58.375" style="1" customWidth="1"/>
    <col min="2" max="5" width="18.75" style="1" customWidth="1"/>
    <col min="6" max="6" width="9" style="1"/>
    <col min="7" max="7" width="11.375" style="1" bestFit="1" customWidth="1"/>
    <col min="8" max="16384" width="9" style="1"/>
  </cols>
  <sheetData>
    <row r="1" spans="1:5" ht="43.5" thickBot="1" x14ac:dyDescent="0.35">
      <c r="A1" s="110" t="s">
        <v>0</v>
      </c>
      <c r="B1" s="110"/>
      <c r="C1" s="110"/>
      <c r="D1" s="110"/>
    </row>
    <row r="2" spans="1:5" ht="20.25" thickBot="1" x14ac:dyDescent="0.35">
      <c r="A2" s="111" t="s">
        <v>1</v>
      </c>
      <c r="B2" s="112"/>
      <c r="C2" s="112"/>
      <c r="D2" s="113"/>
    </row>
    <row r="3" spans="1:5" ht="15.75" thickBot="1" x14ac:dyDescent="0.35">
      <c r="A3" s="24" t="s">
        <v>128</v>
      </c>
      <c r="B3" s="8" t="s">
        <v>5</v>
      </c>
      <c r="C3" s="6">
        <v>2020</v>
      </c>
      <c r="D3" s="4">
        <v>2021</v>
      </c>
    </row>
    <row r="4" spans="1:5" ht="15" thickBot="1" x14ac:dyDescent="0.35">
      <c r="A4" s="107" t="s">
        <v>2</v>
      </c>
      <c r="B4" s="108"/>
      <c r="C4" s="108"/>
      <c r="D4" s="109"/>
    </row>
    <row r="5" spans="1:5" x14ac:dyDescent="0.3">
      <c r="A5" s="10" t="s">
        <v>21</v>
      </c>
      <c r="B5" s="118">
        <v>1210</v>
      </c>
      <c r="C5" s="11"/>
      <c r="D5" s="12">
        <f>C6</f>
        <v>0</v>
      </c>
      <c r="E5" s="2"/>
    </row>
    <row r="6" spans="1:5" x14ac:dyDescent="0.3">
      <c r="A6" s="5" t="s">
        <v>22</v>
      </c>
      <c r="B6" s="115"/>
      <c r="C6" s="7"/>
      <c r="D6" s="3"/>
      <c r="E6" s="2"/>
    </row>
    <row r="7" spans="1:5" x14ac:dyDescent="0.3">
      <c r="A7" s="20" t="s">
        <v>23</v>
      </c>
      <c r="B7" s="117">
        <v>1230</v>
      </c>
      <c r="C7" s="21"/>
      <c r="D7" s="22">
        <f>C8</f>
        <v>0</v>
      </c>
      <c r="E7" s="2"/>
    </row>
    <row r="8" spans="1:5" x14ac:dyDescent="0.3">
      <c r="A8" s="20" t="s">
        <v>24</v>
      </c>
      <c r="B8" s="117"/>
      <c r="C8" s="21"/>
      <c r="D8" s="22"/>
      <c r="E8" s="2"/>
    </row>
    <row r="9" spans="1:5" ht="23.25" customHeight="1" x14ac:dyDescent="0.3">
      <c r="A9" s="5" t="s">
        <v>25</v>
      </c>
      <c r="B9" s="115" t="s">
        <v>29</v>
      </c>
      <c r="C9" s="7"/>
      <c r="D9" s="3">
        <f>C10</f>
        <v>0</v>
      </c>
      <c r="E9" s="2"/>
    </row>
    <row r="10" spans="1:5" ht="23.25" customHeight="1" x14ac:dyDescent="0.3">
      <c r="A10" s="5" t="s">
        <v>28</v>
      </c>
      <c r="B10" s="115"/>
      <c r="C10" s="7"/>
      <c r="D10" s="3"/>
      <c r="E10" s="2"/>
    </row>
    <row r="11" spans="1:5" x14ac:dyDescent="0.3">
      <c r="A11" s="20" t="s">
        <v>19</v>
      </c>
      <c r="B11" s="117">
        <v>1200</v>
      </c>
      <c r="C11" s="21"/>
      <c r="D11" s="22">
        <f>C12</f>
        <v>0</v>
      </c>
      <c r="E11" s="2"/>
    </row>
    <row r="12" spans="1:5" x14ac:dyDescent="0.3">
      <c r="A12" s="20" t="s">
        <v>20</v>
      </c>
      <c r="B12" s="117"/>
      <c r="C12" s="21"/>
      <c r="D12" s="22"/>
      <c r="E12" s="2"/>
    </row>
    <row r="13" spans="1:5" x14ac:dyDescent="0.3">
      <c r="A13" s="5" t="s">
        <v>30</v>
      </c>
      <c r="B13" s="115">
        <v>1520</v>
      </c>
      <c r="C13" s="7"/>
      <c r="D13" s="3">
        <f>C14</f>
        <v>0</v>
      </c>
      <c r="E13" s="2"/>
    </row>
    <row r="14" spans="1:5" x14ac:dyDescent="0.3">
      <c r="A14" s="5" t="s">
        <v>31</v>
      </c>
      <c r="B14" s="115"/>
      <c r="C14" s="7"/>
      <c r="D14" s="3"/>
      <c r="E14" s="2"/>
    </row>
    <row r="15" spans="1:5" x14ac:dyDescent="0.3">
      <c r="A15" s="20" t="s">
        <v>32</v>
      </c>
      <c r="B15" s="117">
        <v>1300</v>
      </c>
      <c r="C15" s="21"/>
      <c r="D15" s="22">
        <f>C16</f>
        <v>0</v>
      </c>
      <c r="E15" s="2"/>
    </row>
    <row r="16" spans="1:5" x14ac:dyDescent="0.3">
      <c r="A16" s="20" t="s">
        <v>33</v>
      </c>
      <c r="B16" s="117"/>
      <c r="C16" s="21"/>
      <c r="D16" s="22"/>
      <c r="E16" s="2"/>
    </row>
    <row r="17" spans="1:6" x14ac:dyDescent="0.3">
      <c r="A17" s="5" t="s">
        <v>4</v>
      </c>
      <c r="B17" s="115">
        <v>1600</v>
      </c>
      <c r="C17" s="7"/>
      <c r="D17" s="3">
        <f>C18</f>
        <v>0</v>
      </c>
      <c r="E17" s="2"/>
      <c r="F17" s="2"/>
    </row>
    <row r="18" spans="1:6" ht="15" thickBot="1" x14ac:dyDescent="0.35">
      <c r="A18" s="13" t="s">
        <v>6</v>
      </c>
      <c r="B18" s="116"/>
      <c r="C18" s="14"/>
      <c r="D18" s="15"/>
      <c r="E18" s="2"/>
    </row>
    <row r="19" spans="1:6" ht="15" thickBot="1" x14ac:dyDescent="0.35">
      <c r="A19" s="107" t="s">
        <v>3</v>
      </c>
      <c r="B19" s="108"/>
      <c r="C19" s="108"/>
      <c r="D19" s="109"/>
      <c r="E19" s="2"/>
    </row>
    <row r="20" spans="1:6" x14ac:dyDescent="0.3">
      <c r="A20" s="10" t="s">
        <v>7</v>
      </c>
      <c r="B20" s="9">
        <v>2110</v>
      </c>
      <c r="C20" s="11"/>
      <c r="D20" s="12"/>
      <c r="E20" s="2"/>
    </row>
    <row r="21" spans="1:6" ht="15" thickBot="1" x14ac:dyDescent="0.35">
      <c r="A21" s="13" t="s">
        <v>8</v>
      </c>
      <c r="B21" s="16">
        <v>2120</v>
      </c>
      <c r="C21" s="14"/>
      <c r="D21" s="15"/>
      <c r="E21" s="2"/>
    </row>
    <row r="22" spans="1:6" ht="57.75" thickBot="1" x14ac:dyDescent="0.35">
      <c r="A22" s="19" t="s">
        <v>149</v>
      </c>
      <c r="B22" s="17" t="s">
        <v>16</v>
      </c>
      <c r="C22" s="23" t="s">
        <v>66</v>
      </c>
      <c r="D22" s="18" t="s">
        <v>16</v>
      </c>
    </row>
    <row r="23" spans="1:6" ht="20.25" thickBot="1" x14ac:dyDescent="0.35">
      <c r="A23" s="114" t="s">
        <v>9</v>
      </c>
      <c r="B23" s="114"/>
      <c r="C23" s="114"/>
      <c r="D23" s="114"/>
      <c r="E23" s="114"/>
    </row>
    <row r="24" spans="1:6" ht="30.75" thickBot="1" x14ac:dyDescent="0.35">
      <c r="A24" s="24" t="s">
        <v>129</v>
      </c>
      <c r="B24" s="25">
        <f>C3</f>
        <v>2020</v>
      </c>
      <c r="C24" s="30">
        <f>D3</f>
        <v>2021</v>
      </c>
      <c r="D24" s="8" t="s">
        <v>17</v>
      </c>
      <c r="E24" s="31" t="s">
        <v>18</v>
      </c>
    </row>
    <row r="25" spans="1:6" ht="15" thickBot="1" x14ac:dyDescent="0.35">
      <c r="A25" s="107" t="s">
        <v>34</v>
      </c>
      <c r="B25" s="108"/>
      <c r="C25" s="108"/>
      <c r="D25" s="108"/>
      <c r="E25" s="109"/>
    </row>
    <row r="26" spans="1:6" x14ac:dyDescent="0.3">
      <c r="A26" s="10" t="s">
        <v>10</v>
      </c>
      <c r="B26" s="27" t="e">
        <f>C20/(C17*0.5+C18*0.5)</f>
        <v>#DIV/0!</v>
      </c>
      <c r="C26" s="32" t="e">
        <f>D20/(D17*0.5+D18*0.5)</f>
        <v>#DIV/0!</v>
      </c>
      <c r="D26" s="38" t="e">
        <f>C26/B26*100-100</f>
        <v>#DIV/0!</v>
      </c>
      <c r="E26" s="35">
        <f>SUMIFS('Оборачиваемость по ВЭД'!I2:I81,'Оборачиваемость по ВЭД'!A2:A81,'Анализ оборачиваемости'!C22)</f>
        <v>0.62946013441828941</v>
      </c>
    </row>
    <row r="27" spans="1:6" x14ac:dyDescent="0.3">
      <c r="A27" s="20" t="s">
        <v>11</v>
      </c>
      <c r="B27" s="41" t="e">
        <f>C20/(C11*0.5+C12*0.5)</f>
        <v>#DIV/0!</v>
      </c>
      <c r="C27" s="42" t="e">
        <f>D20/(D11*0.5+D12*0.5)</f>
        <v>#DIV/0!</v>
      </c>
      <c r="D27" s="43" t="e">
        <f t="shared" ref="D27:D40" si="0">C27/B27*100-100</f>
        <v>#DIV/0!</v>
      </c>
      <c r="E27" s="44">
        <f>SUMIFS('Оборачиваемость по ВЭД'!J2:J81,'Оборачиваемость по ВЭД'!A2:A81,'Анализ оборачиваемости'!C22)</f>
        <v>0.93778369136481965</v>
      </c>
    </row>
    <row r="28" spans="1:6" x14ac:dyDescent="0.3">
      <c r="A28" s="5" t="s">
        <v>12</v>
      </c>
      <c r="B28" s="26" t="e">
        <f>C21/(C5*0.5+C6*0.5)</f>
        <v>#DIV/0!</v>
      </c>
      <c r="C28" s="33" t="e">
        <f>D21/(D5*0.5+D6*0.5)</f>
        <v>#DIV/0!</v>
      </c>
      <c r="D28" s="39" t="e">
        <f t="shared" si="0"/>
        <v>#DIV/0!</v>
      </c>
      <c r="E28" s="36" t="s">
        <v>16</v>
      </c>
    </row>
    <row r="29" spans="1:6" x14ac:dyDescent="0.3">
      <c r="A29" s="20" t="s">
        <v>26</v>
      </c>
      <c r="B29" s="41" t="e">
        <f>C20/(C7*0.5+C8*0.5)</f>
        <v>#DIV/0!</v>
      </c>
      <c r="C29" s="42" t="e">
        <f>D20/(D7*0.5+D8*0.5)</f>
        <v>#DIV/0!</v>
      </c>
      <c r="D29" s="43" t="e">
        <f t="shared" si="0"/>
        <v>#DIV/0!</v>
      </c>
      <c r="E29" s="44">
        <f>SUMIFS('Оборачиваемость по ВЭД'!K2:K81,'Оборачиваемость по ВЭД'!A2:A81,'Анализ оборачиваемости'!C22)</f>
        <v>2.4369358470538192</v>
      </c>
    </row>
    <row r="30" spans="1:6" x14ac:dyDescent="0.3">
      <c r="A30" s="5" t="s">
        <v>27</v>
      </c>
      <c r="B30" s="26" t="e">
        <f>C20/(C7*0.5+C8*0.5+C9*0.5+C10*0.5)</f>
        <v>#DIV/0!</v>
      </c>
      <c r="C30" s="33" t="e">
        <f>D20/(D7*0.5+D8*0.5+D9*0.5+D10*0.5)</f>
        <v>#DIV/0!</v>
      </c>
      <c r="D30" s="39" t="e">
        <f t="shared" si="0"/>
        <v>#DIV/0!</v>
      </c>
      <c r="E30" s="36" t="s">
        <v>16</v>
      </c>
    </row>
    <row r="31" spans="1:6" x14ac:dyDescent="0.3">
      <c r="A31" s="20" t="s">
        <v>13</v>
      </c>
      <c r="B31" s="41" t="e">
        <f>C21/(C13*0.5+C14*0.5)</f>
        <v>#DIV/0!</v>
      </c>
      <c r="C31" s="42" t="e">
        <f>D21/(D13*0.5+D14*0.5)</f>
        <v>#DIV/0!</v>
      </c>
      <c r="D31" s="43" t="e">
        <f t="shared" si="0"/>
        <v>#DIV/0!</v>
      </c>
      <c r="E31" s="44">
        <f>SUMIFS('Оборачиваемость по ВЭД'!L2:L81,'Оборачиваемость по ВЭД'!A2:A81,'Анализ оборачиваемости'!C22)</f>
        <v>1.5278612657664499</v>
      </c>
    </row>
    <row r="32" spans="1:6" ht="15" thickBot="1" x14ac:dyDescent="0.35">
      <c r="A32" s="13" t="s">
        <v>14</v>
      </c>
      <c r="B32" s="28" t="e">
        <f>C20/(C15*0.5+C16*0.5)</f>
        <v>#DIV/0!</v>
      </c>
      <c r="C32" s="34" t="e">
        <f>D20/(D15*0.5+D16*0.5)</f>
        <v>#DIV/0!</v>
      </c>
      <c r="D32" s="40" t="e">
        <f t="shared" si="0"/>
        <v>#DIV/0!</v>
      </c>
      <c r="E32" s="37">
        <f>SUMIFS('Оборачиваемость по ВЭД'!M2:M81,'Оборачиваемость по ВЭД'!A2:A81,'Анализ оборачиваемости'!C22)</f>
        <v>1.6696555289609798</v>
      </c>
    </row>
    <row r="33" spans="1:5" ht="15" thickBot="1" x14ac:dyDescent="0.35">
      <c r="A33" s="107" t="s">
        <v>35</v>
      </c>
      <c r="B33" s="108"/>
      <c r="C33" s="108"/>
      <c r="D33" s="108"/>
      <c r="E33" s="109"/>
    </row>
    <row r="34" spans="1:5" x14ac:dyDescent="0.3">
      <c r="A34" s="10" t="s">
        <v>10</v>
      </c>
      <c r="B34" s="45" t="e">
        <f>366/B26</f>
        <v>#DIV/0!</v>
      </c>
      <c r="C34" s="46" t="e">
        <f>365/C26</f>
        <v>#DIV/0!</v>
      </c>
      <c r="D34" s="38" t="e">
        <f t="shared" si="0"/>
        <v>#DIV/0!</v>
      </c>
      <c r="E34" s="53">
        <f>365/E26</f>
        <v>579.86198019881249</v>
      </c>
    </row>
    <row r="35" spans="1:5" x14ac:dyDescent="0.3">
      <c r="A35" s="20" t="s">
        <v>11</v>
      </c>
      <c r="B35" s="47" t="e">
        <f t="shared" ref="B35:B40" si="1">366/B27</f>
        <v>#DIV/0!</v>
      </c>
      <c r="C35" s="48" t="e">
        <f t="shared" ref="C35:C40" si="2">365/C27</f>
        <v>#DIV/0!</v>
      </c>
      <c r="D35" s="43" t="e">
        <f t="shared" si="0"/>
        <v>#DIV/0!</v>
      </c>
      <c r="E35" s="54">
        <f t="shared" ref="E35:E40" si="3">365/E27</f>
        <v>389.21555510182839</v>
      </c>
    </row>
    <row r="36" spans="1:5" x14ac:dyDescent="0.3">
      <c r="A36" s="5" t="s">
        <v>12</v>
      </c>
      <c r="B36" s="49" t="e">
        <f t="shared" si="1"/>
        <v>#DIV/0!</v>
      </c>
      <c r="C36" s="50" t="e">
        <f t="shared" si="2"/>
        <v>#DIV/0!</v>
      </c>
      <c r="D36" s="39" t="e">
        <f t="shared" si="0"/>
        <v>#DIV/0!</v>
      </c>
      <c r="E36" s="55" t="s">
        <v>16</v>
      </c>
    </row>
    <row r="37" spans="1:5" x14ac:dyDescent="0.3">
      <c r="A37" s="20" t="s">
        <v>26</v>
      </c>
      <c r="B37" s="47" t="e">
        <f t="shared" si="1"/>
        <v>#DIV/0!</v>
      </c>
      <c r="C37" s="48" t="e">
        <f t="shared" si="2"/>
        <v>#DIV/0!</v>
      </c>
      <c r="D37" s="43" t="e">
        <f t="shared" si="0"/>
        <v>#DIV/0!</v>
      </c>
      <c r="E37" s="54">
        <f t="shared" si="3"/>
        <v>149.7782555257964</v>
      </c>
    </row>
    <row r="38" spans="1:5" x14ac:dyDescent="0.3">
      <c r="A38" s="5" t="s">
        <v>27</v>
      </c>
      <c r="B38" s="49" t="e">
        <f t="shared" si="1"/>
        <v>#DIV/0!</v>
      </c>
      <c r="C38" s="50" t="e">
        <f t="shared" si="2"/>
        <v>#DIV/0!</v>
      </c>
      <c r="D38" s="39" t="e">
        <f t="shared" si="0"/>
        <v>#DIV/0!</v>
      </c>
      <c r="E38" s="55" t="s">
        <v>16</v>
      </c>
    </row>
    <row r="39" spans="1:5" x14ac:dyDescent="0.3">
      <c r="A39" s="20" t="s">
        <v>13</v>
      </c>
      <c r="B39" s="47" t="e">
        <f t="shared" si="1"/>
        <v>#DIV/0!</v>
      </c>
      <c r="C39" s="48" t="e">
        <f t="shared" si="2"/>
        <v>#DIV/0!</v>
      </c>
      <c r="D39" s="43" t="e">
        <f t="shared" si="0"/>
        <v>#DIV/0!</v>
      </c>
      <c r="E39" s="54">
        <f t="shared" si="3"/>
        <v>238.89603603302174</v>
      </c>
    </row>
    <row r="40" spans="1:5" ht="15" thickBot="1" x14ac:dyDescent="0.35">
      <c r="A40" s="29" t="s">
        <v>14</v>
      </c>
      <c r="B40" s="51" t="e">
        <f t="shared" si="1"/>
        <v>#DIV/0!</v>
      </c>
      <c r="C40" s="52" t="e">
        <f t="shared" si="2"/>
        <v>#DIV/0!</v>
      </c>
      <c r="D40" s="40" t="e">
        <f t="shared" si="0"/>
        <v>#DIV/0!</v>
      </c>
      <c r="E40" s="56">
        <f t="shared" si="3"/>
        <v>218.60796653495234</v>
      </c>
    </row>
    <row r="41" spans="1:5" x14ac:dyDescent="0.3">
      <c r="E41" s="2"/>
    </row>
  </sheetData>
  <mergeCells count="14">
    <mergeCell ref="A25:E25"/>
    <mergeCell ref="A33:E33"/>
    <mergeCell ref="A1:D1"/>
    <mergeCell ref="A2:D2"/>
    <mergeCell ref="A23:E23"/>
    <mergeCell ref="A4:D4"/>
    <mergeCell ref="A19:D19"/>
    <mergeCell ref="B17:B18"/>
    <mergeCell ref="B11:B12"/>
    <mergeCell ref="B5:B6"/>
    <mergeCell ref="B7:B8"/>
    <mergeCell ref="B9:B10"/>
    <mergeCell ref="B13:B14"/>
    <mergeCell ref="B15:B16"/>
  </mergeCells>
  <conditionalFormatting sqref="B26">
    <cfRule type="cellIs" dxfId="39" priority="30" operator="lessThan">
      <formula>$E$26</formula>
    </cfRule>
    <cfRule type="cellIs" dxfId="38" priority="40" operator="greaterThan">
      <formula>$E$26</formula>
    </cfRule>
  </conditionalFormatting>
  <conditionalFormatting sqref="B27">
    <cfRule type="cellIs" dxfId="37" priority="29" operator="lessThan">
      <formula>$E$27</formula>
    </cfRule>
    <cfRule type="cellIs" dxfId="36" priority="39" operator="greaterThan">
      <formula>$E$27</formula>
    </cfRule>
  </conditionalFormatting>
  <conditionalFormatting sqref="B29">
    <cfRule type="cellIs" dxfId="35" priority="28" operator="lessThan">
      <formula>$E$29</formula>
    </cfRule>
    <cfRule type="cellIs" dxfId="34" priority="38" operator="greaterThan">
      <formula>$E$29</formula>
    </cfRule>
  </conditionalFormatting>
  <conditionalFormatting sqref="B31">
    <cfRule type="cellIs" dxfId="33" priority="27" operator="lessThan">
      <formula>$E$31</formula>
    </cfRule>
    <cfRule type="cellIs" dxfId="32" priority="37" operator="greaterThan">
      <formula>$E$31</formula>
    </cfRule>
  </conditionalFormatting>
  <conditionalFormatting sqref="B32">
    <cfRule type="cellIs" dxfId="31" priority="26" operator="lessThan">
      <formula>$E$32</formula>
    </cfRule>
    <cfRule type="cellIs" dxfId="30" priority="36" operator="greaterThan">
      <formula>$E$32</formula>
    </cfRule>
  </conditionalFormatting>
  <conditionalFormatting sqref="C26">
    <cfRule type="cellIs" dxfId="29" priority="25" operator="lessThan">
      <formula>$E$26</formula>
    </cfRule>
    <cfRule type="cellIs" dxfId="28" priority="35" operator="greaterThan">
      <formula>$E$26</formula>
    </cfRule>
  </conditionalFormatting>
  <conditionalFormatting sqref="C27">
    <cfRule type="cellIs" dxfId="27" priority="24" operator="lessThan">
      <formula>$E$27</formula>
    </cfRule>
    <cfRule type="cellIs" dxfId="26" priority="34" operator="greaterThan">
      <formula>$E$27</formula>
    </cfRule>
  </conditionalFormatting>
  <conditionalFormatting sqref="C29">
    <cfRule type="cellIs" dxfId="25" priority="23" operator="lessThan">
      <formula>$E$29</formula>
    </cfRule>
    <cfRule type="cellIs" dxfId="24" priority="33" operator="greaterThan">
      <formula>$E$29</formula>
    </cfRule>
  </conditionalFormatting>
  <conditionalFormatting sqref="C31">
    <cfRule type="cellIs" dxfId="23" priority="22" operator="lessThan">
      <formula>$E$31</formula>
    </cfRule>
    <cfRule type="cellIs" dxfId="22" priority="32" operator="greaterThan">
      <formula>$E$31</formula>
    </cfRule>
  </conditionalFormatting>
  <conditionalFormatting sqref="C32">
    <cfRule type="cellIs" dxfId="21" priority="21" operator="lessThan">
      <formula>$E$32</formula>
    </cfRule>
    <cfRule type="cellIs" dxfId="20" priority="31" operator="greaterThan">
      <formula>$E$32</formula>
    </cfRule>
  </conditionalFormatting>
  <conditionalFormatting sqref="B34">
    <cfRule type="cellIs" dxfId="19" priority="10" operator="greaterThan">
      <formula>$E$34</formula>
    </cfRule>
    <cfRule type="cellIs" dxfId="18" priority="20" operator="lessThan">
      <formula>$E$34</formula>
    </cfRule>
  </conditionalFormatting>
  <conditionalFormatting sqref="B35">
    <cfRule type="cellIs" dxfId="17" priority="9" operator="greaterThan">
      <formula>$E$35</formula>
    </cfRule>
    <cfRule type="cellIs" dxfId="16" priority="19" operator="lessThan">
      <formula>$E$35</formula>
    </cfRule>
  </conditionalFormatting>
  <conditionalFormatting sqref="B37">
    <cfRule type="cellIs" dxfId="15" priority="8" operator="greaterThan">
      <formula>$E$37</formula>
    </cfRule>
    <cfRule type="cellIs" dxfId="14" priority="18" operator="lessThan">
      <formula>$E$37</formula>
    </cfRule>
  </conditionalFormatting>
  <conditionalFormatting sqref="B39">
    <cfRule type="cellIs" dxfId="13" priority="7" operator="greaterThan">
      <formula>$E$39</formula>
    </cfRule>
    <cfRule type="cellIs" dxfId="12" priority="17" operator="lessThan">
      <formula>$E$39</formula>
    </cfRule>
  </conditionalFormatting>
  <conditionalFormatting sqref="B40">
    <cfRule type="cellIs" dxfId="11" priority="6" operator="greaterThan">
      <formula>$E$40</formula>
    </cfRule>
    <cfRule type="cellIs" dxfId="10" priority="16" operator="lessThan">
      <formula>$E$40</formula>
    </cfRule>
  </conditionalFormatting>
  <conditionalFormatting sqref="C34">
    <cfRule type="cellIs" dxfId="9" priority="5" operator="greaterThan">
      <formula>$E$34</formula>
    </cfRule>
    <cfRule type="cellIs" dxfId="8" priority="15" operator="lessThan">
      <formula>$E$34</formula>
    </cfRule>
  </conditionalFormatting>
  <conditionalFormatting sqref="C35">
    <cfRule type="cellIs" dxfId="7" priority="4" operator="greaterThan">
      <formula>$E$35</formula>
    </cfRule>
    <cfRule type="cellIs" dxfId="6" priority="14" operator="lessThan">
      <formula>$E$35</formula>
    </cfRule>
  </conditionalFormatting>
  <conditionalFormatting sqref="C37">
    <cfRule type="cellIs" dxfId="5" priority="3" operator="greaterThan">
      <formula>$E$37</formula>
    </cfRule>
    <cfRule type="cellIs" dxfId="4" priority="13" operator="lessThan">
      <formula>$E$37</formula>
    </cfRule>
  </conditionalFormatting>
  <conditionalFormatting sqref="C39">
    <cfRule type="cellIs" dxfId="3" priority="2" operator="greaterThan">
      <formula>$E$39</formula>
    </cfRule>
    <cfRule type="cellIs" dxfId="2" priority="12" operator="lessThan">
      <formula>$E$39</formula>
    </cfRule>
  </conditionalFormatting>
  <conditionalFormatting sqref="C40">
    <cfRule type="cellIs" dxfId="1" priority="1" operator="greaterThan">
      <formula>$E$40</formula>
    </cfRule>
    <cfRule type="cellIs" dxfId="0" priority="11" operator="lessThan">
      <formula>$E$40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ВЭД анализируемой компании" xr:uid="{A0A4ACE9-C466-40BD-9699-8FE8E8AFE6E1}">
          <x14:formula1>
            <xm:f>'Оборачиваемость по ВЭД'!$A$2:$A$81</xm:f>
          </x14:formula1>
          <xm:sqref>C22</xm:sqref>
        </x14:dataValidation>
      </x14:dataValidation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BDFF094B-BB04-42F3-84FB-2AC813E8239B}">
          <x14:colorSeries theme="5" tint="-0.499984740745262"/>
          <x14:colorNegative rgb="FFD00000"/>
          <x14:colorAxis rgb="FF000000"/>
          <x14:colorMarkers theme="7"/>
          <x14:colorFirst rgb="FFD00000"/>
          <x14:colorLast rgb="FFD00000"/>
          <x14:colorHigh rgb="FFD00000"/>
          <x14:colorLow rgb="FFD00000"/>
          <x14:sparklines>
            <x14:sparkline>
              <xm:f>'Анализ оборачиваемости'!B26:C26</xm:f>
              <xm:sqref>F26</xm:sqref>
            </x14:sparkline>
            <x14:sparkline>
              <xm:f>'Анализ оборачиваемости'!B27:C27</xm:f>
              <xm:sqref>F27</xm:sqref>
            </x14:sparkline>
            <x14:sparkline>
              <xm:f>'Анализ оборачиваемости'!B28:C28</xm:f>
              <xm:sqref>F28</xm:sqref>
            </x14:sparkline>
            <x14:sparkline>
              <xm:f>'Анализ оборачиваемости'!B29:C29</xm:f>
              <xm:sqref>F29</xm:sqref>
            </x14:sparkline>
            <x14:sparkline>
              <xm:f>'Анализ оборачиваемости'!B30:C30</xm:f>
              <xm:sqref>F30</xm:sqref>
            </x14:sparkline>
            <x14:sparkline>
              <xm:f>'Анализ оборачиваемости'!B31:C31</xm:f>
              <xm:sqref>F31</xm:sqref>
            </x14:sparkline>
            <x14:sparkline>
              <xm:f>'Анализ оборачиваемости'!B32:C32</xm:f>
              <xm:sqref>F32</xm:sqref>
            </x14:sparkline>
            <x14:sparkline>
              <xm:f>'Анализ оборачиваемости'!B33:C33</xm:f>
              <xm:sqref>F33</xm:sqref>
            </x14:sparkline>
            <x14:sparkline>
              <xm:f>'Анализ оборачиваемости'!B34:C34</xm:f>
              <xm:sqref>F34</xm:sqref>
            </x14:sparkline>
            <x14:sparkline>
              <xm:f>'Анализ оборачиваемости'!B35:C35</xm:f>
              <xm:sqref>F35</xm:sqref>
            </x14:sparkline>
            <x14:sparkline>
              <xm:f>'Анализ оборачиваемости'!B36:C36</xm:f>
              <xm:sqref>F36</xm:sqref>
            </x14:sparkline>
            <x14:sparkline>
              <xm:f>'Анализ оборачиваемости'!B37:C37</xm:f>
              <xm:sqref>F37</xm:sqref>
            </x14:sparkline>
            <x14:sparkline>
              <xm:f>'Анализ оборачиваемости'!B38:C38</xm:f>
              <xm:sqref>F38</xm:sqref>
            </x14:sparkline>
            <x14:sparkline>
              <xm:f>'Анализ оборачиваемости'!B39:C39</xm:f>
              <xm:sqref>F39</xm:sqref>
            </x14:sparkline>
            <x14:sparkline>
              <xm:f>'Анализ оборачиваемости'!B40:C40</xm:f>
              <xm:sqref>F40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18E68-9AC6-4342-978B-833864A95C4A}">
  <dimension ref="A1:M106"/>
  <sheetViews>
    <sheetView workbookViewId="0"/>
  </sheetViews>
  <sheetFormatPr defaultRowHeight="12.75" x14ac:dyDescent="0.2"/>
  <cols>
    <col min="1" max="1" width="45.625" style="57" customWidth="1"/>
    <col min="2" max="13" width="14.625" style="57" customWidth="1"/>
    <col min="14" max="16384" width="9" style="57"/>
  </cols>
  <sheetData>
    <row r="1" spans="1:13" ht="51.75" thickBot="1" x14ac:dyDescent="0.25">
      <c r="A1" s="71" t="s">
        <v>15</v>
      </c>
      <c r="B1" s="68" t="s">
        <v>39</v>
      </c>
      <c r="C1" s="66" t="s">
        <v>117</v>
      </c>
      <c r="D1" s="66" t="s">
        <v>118</v>
      </c>
      <c r="E1" s="66" t="s">
        <v>119</v>
      </c>
      <c r="F1" s="66" t="s">
        <v>120</v>
      </c>
      <c r="G1" s="76" t="s">
        <v>121</v>
      </c>
      <c r="H1" s="93" t="s">
        <v>122</v>
      </c>
      <c r="I1" s="90" t="s">
        <v>123</v>
      </c>
      <c r="J1" s="91" t="s">
        <v>127</v>
      </c>
      <c r="K1" s="91" t="s">
        <v>124</v>
      </c>
      <c r="L1" s="91" t="s">
        <v>125</v>
      </c>
      <c r="M1" s="92" t="s">
        <v>126</v>
      </c>
    </row>
    <row r="2" spans="1:13" ht="13.5" thickBot="1" x14ac:dyDescent="0.25">
      <c r="A2" s="84" t="s">
        <v>36</v>
      </c>
      <c r="B2" s="85">
        <v>173498300</v>
      </c>
      <c r="C2" s="86">
        <v>289043949</v>
      </c>
      <c r="D2" s="86">
        <v>136126675</v>
      </c>
      <c r="E2" s="86">
        <v>115743304</v>
      </c>
      <c r="F2" s="86">
        <v>50507150</v>
      </c>
      <c r="G2" s="87">
        <v>52614704</v>
      </c>
      <c r="H2" s="94">
        <v>41.4</v>
      </c>
      <c r="I2" s="98">
        <f>B2/C2</f>
        <v>0.6002488569653468</v>
      </c>
      <c r="J2" s="88">
        <f>B2/E2</f>
        <v>1.4989921144811971</v>
      </c>
      <c r="K2" s="88">
        <f>B2/F2</f>
        <v>3.4351235419143626</v>
      </c>
      <c r="L2" s="88">
        <f>D2/G2</f>
        <v>2.5872363550691078</v>
      </c>
      <c r="M2" s="89">
        <f>B2/(C2*H2/100)</f>
        <v>1.4498764660998715</v>
      </c>
    </row>
    <row r="3" spans="1:13" ht="25.5" x14ac:dyDescent="0.2">
      <c r="A3" s="80" t="s">
        <v>37</v>
      </c>
      <c r="B3" s="81">
        <v>2685335</v>
      </c>
      <c r="C3" s="82">
        <v>5628342</v>
      </c>
      <c r="D3" s="82">
        <v>2118647</v>
      </c>
      <c r="E3" s="82">
        <v>2347483</v>
      </c>
      <c r="F3" s="82">
        <v>873800</v>
      </c>
      <c r="G3" s="83">
        <v>755158</v>
      </c>
      <c r="H3" s="95">
        <v>38.799999999999997</v>
      </c>
      <c r="I3" s="99">
        <f t="shared" ref="I3:I66" si="0">B3/C3</f>
        <v>0.47710942227746644</v>
      </c>
      <c r="J3" s="64">
        <f t="shared" ref="J3:J66" si="1">B3/E3</f>
        <v>1.1439209570420745</v>
      </c>
      <c r="K3" s="64">
        <f t="shared" ref="K3:K66" si="2">B3/F3</f>
        <v>3.0731689173723966</v>
      </c>
      <c r="L3" s="64">
        <f t="shared" ref="L3:L66" si="3">D3/G3</f>
        <v>2.8055678414318592</v>
      </c>
      <c r="M3" s="65">
        <f t="shared" ref="M3:M66" si="4">B3/(C3*H3/100)</f>
        <v>1.2296634594780063</v>
      </c>
    </row>
    <row r="4" spans="1:13" ht="38.25" x14ac:dyDescent="0.2">
      <c r="A4" s="73" t="s">
        <v>38</v>
      </c>
      <c r="B4" s="69">
        <v>2255330</v>
      </c>
      <c r="C4" s="59">
        <v>4891505</v>
      </c>
      <c r="D4" s="59">
        <v>1851394</v>
      </c>
      <c r="E4" s="59">
        <v>2029471</v>
      </c>
      <c r="F4" s="59">
        <v>708300</v>
      </c>
      <c r="G4" s="77">
        <v>650754</v>
      </c>
      <c r="H4" s="96">
        <v>39.200000000000003</v>
      </c>
      <c r="I4" s="100">
        <f t="shared" si="0"/>
        <v>0.4610707747411073</v>
      </c>
      <c r="J4" s="58">
        <f t="shared" si="1"/>
        <v>1.1112895922139316</v>
      </c>
      <c r="K4" s="58">
        <f t="shared" si="2"/>
        <v>3.1841451362417055</v>
      </c>
      <c r="L4" s="58">
        <f t="shared" si="3"/>
        <v>2.8449982635527404</v>
      </c>
      <c r="M4" s="60">
        <f t="shared" si="4"/>
        <v>1.1762009559722124</v>
      </c>
    </row>
    <row r="5" spans="1:13" x14ac:dyDescent="0.2">
      <c r="A5" s="73" t="s">
        <v>40</v>
      </c>
      <c r="B5" s="69">
        <v>111162</v>
      </c>
      <c r="C5" s="59">
        <v>120076</v>
      </c>
      <c r="D5" s="59">
        <v>89668</v>
      </c>
      <c r="E5" s="59">
        <v>54724</v>
      </c>
      <c r="F5" s="59">
        <v>16984</v>
      </c>
      <c r="G5" s="77">
        <v>36427</v>
      </c>
      <c r="H5" s="96">
        <v>-1.2</v>
      </c>
      <c r="I5" s="100">
        <f t="shared" si="0"/>
        <v>0.92576368300076617</v>
      </c>
      <c r="J5" s="58">
        <f t="shared" si="1"/>
        <v>2.0313208098823186</v>
      </c>
      <c r="K5" s="58">
        <f t="shared" si="2"/>
        <v>6.5451012717852093</v>
      </c>
      <c r="L5" s="58">
        <f t="shared" si="3"/>
        <v>2.461580695637851</v>
      </c>
      <c r="M5" s="60">
        <f t="shared" si="4"/>
        <v>-77.146973583397198</v>
      </c>
    </row>
    <row r="6" spans="1:13" x14ac:dyDescent="0.2">
      <c r="A6" s="73" t="s">
        <v>41</v>
      </c>
      <c r="B6" s="69">
        <v>318843</v>
      </c>
      <c r="C6" s="59">
        <v>616761</v>
      </c>
      <c r="D6" s="59">
        <v>177585</v>
      </c>
      <c r="E6" s="59">
        <v>263288</v>
      </c>
      <c r="F6" s="59">
        <v>148516</v>
      </c>
      <c r="G6" s="77">
        <v>67977</v>
      </c>
      <c r="H6" s="96">
        <v>43.6</v>
      </c>
      <c r="I6" s="100">
        <f t="shared" si="0"/>
        <v>0.51696362124064266</v>
      </c>
      <c r="J6" s="58">
        <f t="shared" si="1"/>
        <v>1.2110046792865607</v>
      </c>
      <c r="K6" s="58">
        <f t="shared" si="2"/>
        <v>2.1468595976191116</v>
      </c>
      <c r="L6" s="58">
        <f t="shared" si="3"/>
        <v>2.6124277329096608</v>
      </c>
      <c r="M6" s="60">
        <f t="shared" si="4"/>
        <v>1.1856963789922994</v>
      </c>
    </row>
    <row r="7" spans="1:13" x14ac:dyDescent="0.2">
      <c r="A7" s="72" t="s">
        <v>42</v>
      </c>
      <c r="B7" s="69">
        <v>17183536</v>
      </c>
      <c r="C7" s="59">
        <v>28586163</v>
      </c>
      <c r="D7" s="59">
        <v>11909929</v>
      </c>
      <c r="E7" s="59">
        <v>9765272</v>
      </c>
      <c r="F7" s="59">
        <v>6056397</v>
      </c>
      <c r="G7" s="77">
        <v>3790687</v>
      </c>
      <c r="H7" s="96">
        <v>56.3</v>
      </c>
      <c r="I7" s="100">
        <f t="shared" si="0"/>
        <v>0.60111376262704441</v>
      </c>
      <c r="J7" s="58">
        <f t="shared" si="1"/>
        <v>1.7596576930985639</v>
      </c>
      <c r="K7" s="58">
        <f t="shared" si="2"/>
        <v>2.8372538986463405</v>
      </c>
      <c r="L7" s="58">
        <f t="shared" si="3"/>
        <v>3.141891957842998</v>
      </c>
      <c r="M7" s="60">
        <f t="shared" si="4"/>
        <v>1.0676976245595815</v>
      </c>
    </row>
    <row r="8" spans="1:13" x14ac:dyDescent="0.2">
      <c r="A8" s="73" t="s">
        <v>43</v>
      </c>
      <c r="B8" s="69">
        <v>1469835</v>
      </c>
      <c r="C8" s="59">
        <v>1959821</v>
      </c>
      <c r="D8" s="59">
        <v>868599</v>
      </c>
      <c r="E8" s="59">
        <v>765043</v>
      </c>
      <c r="F8" s="59">
        <v>456603</v>
      </c>
      <c r="G8" s="77">
        <v>406975</v>
      </c>
      <c r="H8" s="96">
        <v>18.100000000000001</v>
      </c>
      <c r="I8" s="100">
        <f t="shared" si="0"/>
        <v>0.7499843097915575</v>
      </c>
      <c r="J8" s="58">
        <f t="shared" si="1"/>
        <v>1.9212449496302821</v>
      </c>
      <c r="K8" s="58">
        <f t="shared" si="2"/>
        <v>3.2190655777557309</v>
      </c>
      <c r="L8" s="58">
        <f t="shared" si="3"/>
        <v>2.134280975489895</v>
      </c>
      <c r="M8" s="60">
        <f t="shared" si="4"/>
        <v>4.14355972260529</v>
      </c>
    </row>
    <row r="9" spans="1:13" x14ac:dyDescent="0.2">
      <c r="A9" s="73" t="s">
        <v>44</v>
      </c>
      <c r="B9" s="69">
        <v>11696181</v>
      </c>
      <c r="C9" s="59">
        <v>17842241</v>
      </c>
      <c r="D9" s="59">
        <v>8217265</v>
      </c>
      <c r="E9" s="59">
        <v>5737329</v>
      </c>
      <c r="F9" s="59">
        <v>3839075</v>
      </c>
      <c r="G9" s="77">
        <v>2145951</v>
      </c>
      <c r="H9" s="96">
        <v>66.599999999999994</v>
      </c>
      <c r="I9" s="100">
        <f t="shared" si="0"/>
        <v>0.65553318106172875</v>
      </c>
      <c r="J9" s="58">
        <f t="shared" si="1"/>
        <v>2.0386108239565832</v>
      </c>
      <c r="K9" s="58">
        <f t="shared" si="2"/>
        <v>3.0466143537180179</v>
      </c>
      <c r="L9" s="58">
        <f t="shared" si="3"/>
        <v>3.8291950748176449</v>
      </c>
      <c r="M9" s="60">
        <f t="shared" si="4"/>
        <v>0.9842840556482414</v>
      </c>
    </row>
    <row r="10" spans="1:13" x14ac:dyDescent="0.2">
      <c r="A10" s="73" t="s">
        <v>45</v>
      </c>
      <c r="B10" s="69">
        <v>1514943</v>
      </c>
      <c r="C10" s="59">
        <v>3602500</v>
      </c>
      <c r="D10" s="59">
        <v>800444</v>
      </c>
      <c r="E10" s="59">
        <v>946581</v>
      </c>
      <c r="F10" s="59">
        <v>366057</v>
      </c>
      <c r="G10" s="77">
        <v>254085</v>
      </c>
      <c r="H10" s="96">
        <v>61</v>
      </c>
      <c r="I10" s="100">
        <f t="shared" si="0"/>
        <v>0.42052546842470506</v>
      </c>
      <c r="J10" s="58">
        <f t="shared" si="1"/>
        <v>1.6004367296618038</v>
      </c>
      <c r="K10" s="58">
        <f t="shared" si="2"/>
        <v>4.1385439972463303</v>
      </c>
      <c r="L10" s="58">
        <f t="shared" si="3"/>
        <v>3.150300096424425</v>
      </c>
      <c r="M10" s="60">
        <f t="shared" si="4"/>
        <v>0.68938601381099196</v>
      </c>
    </row>
    <row r="11" spans="1:13" x14ac:dyDescent="0.2">
      <c r="A11" s="73" t="s">
        <v>46</v>
      </c>
      <c r="B11" s="69">
        <v>513875</v>
      </c>
      <c r="C11" s="59">
        <v>1156532</v>
      </c>
      <c r="D11" s="59">
        <v>289161</v>
      </c>
      <c r="E11" s="59">
        <v>377590</v>
      </c>
      <c r="F11" s="59">
        <v>86352</v>
      </c>
      <c r="G11" s="77">
        <v>84900</v>
      </c>
      <c r="H11" s="96">
        <v>64.900000000000006</v>
      </c>
      <c r="I11" s="100">
        <f t="shared" si="0"/>
        <v>0.44432406539551</v>
      </c>
      <c r="J11" s="58">
        <f t="shared" si="1"/>
        <v>1.3609338171032073</v>
      </c>
      <c r="K11" s="58">
        <f t="shared" si="2"/>
        <v>5.9509333889197702</v>
      </c>
      <c r="L11" s="58">
        <f t="shared" si="3"/>
        <v>3.4059010600706712</v>
      </c>
      <c r="M11" s="60">
        <f t="shared" si="4"/>
        <v>0.68462876023961472</v>
      </c>
    </row>
    <row r="12" spans="1:13" x14ac:dyDescent="0.2">
      <c r="A12" s="72" t="s">
        <v>47</v>
      </c>
      <c r="B12" s="69">
        <v>45705374</v>
      </c>
      <c r="C12" s="59">
        <v>60939608</v>
      </c>
      <c r="D12" s="59">
        <v>35587657</v>
      </c>
      <c r="E12" s="59">
        <v>28477526</v>
      </c>
      <c r="F12" s="59">
        <v>15118788</v>
      </c>
      <c r="G12" s="77">
        <v>17396591</v>
      </c>
      <c r="H12" s="96">
        <v>29.7</v>
      </c>
      <c r="I12" s="100">
        <f t="shared" si="0"/>
        <v>0.75001096167208692</v>
      </c>
      <c r="J12" s="58">
        <f t="shared" si="1"/>
        <v>1.6049629451659531</v>
      </c>
      <c r="K12" s="58">
        <f t="shared" si="2"/>
        <v>3.0230845223836726</v>
      </c>
      <c r="L12" s="58">
        <f t="shared" si="3"/>
        <v>2.0456684300964483</v>
      </c>
      <c r="M12" s="60">
        <f t="shared" si="4"/>
        <v>2.5252894332393501</v>
      </c>
    </row>
    <row r="13" spans="1:13" x14ac:dyDescent="0.2">
      <c r="A13" s="73" t="s">
        <v>48</v>
      </c>
      <c r="B13" s="69">
        <v>4759297</v>
      </c>
      <c r="C13" s="59">
        <v>3465260</v>
      </c>
      <c r="D13" s="59">
        <v>3825865</v>
      </c>
      <c r="E13" s="59">
        <v>1928073</v>
      </c>
      <c r="F13" s="59">
        <v>1046190</v>
      </c>
      <c r="G13" s="77">
        <v>955515</v>
      </c>
      <c r="H13" s="96">
        <v>32.799999999999997</v>
      </c>
      <c r="I13" s="100">
        <f t="shared" si="0"/>
        <v>1.3734314308305871</v>
      </c>
      <c r="J13" s="58">
        <f t="shared" si="1"/>
        <v>2.4684215794733912</v>
      </c>
      <c r="K13" s="58">
        <f t="shared" si="2"/>
        <v>4.5491708007149754</v>
      </c>
      <c r="L13" s="58">
        <f t="shared" si="3"/>
        <v>4.0039821457538602</v>
      </c>
      <c r="M13" s="60">
        <f t="shared" si="4"/>
        <v>4.1872909476542297</v>
      </c>
    </row>
    <row r="14" spans="1:13" x14ac:dyDescent="0.2">
      <c r="A14" s="73" t="s">
        <v>49</v>
      </c>
      <c r="B14" s="69">
        <v>761184</v>
      </c>
      <c r="C14" s="59">
        <v>825071</v>
      </c>
      <c r="D14" s="59">
        <v>501867</v>
      </c>
      <c r="E14" s="59">
        <v>447619</v>
      </c>
      <c r="F14" s="59">
        <v>272542</v>
      </c>
      <c r="G14" s="77">
        <v>329567</v>
      </c>
      <c r="H14" s="96">
        <v>34.6</v>
      </c>
      <c r="I14" s="100">
        <f t="shared" si="0"/>
        <v>0.92256787597673418</v>
      </c>
      <c r="J14" s="58">
        <f t="shared" si="1"/>
        <v>1.7005176277146412</v>
      </c>
      <c r="K14" s="58">
        <f t="shared" si="2"/>
        <v>2.7929053136764241</v>
      </c>
      <c r="L14" s="58">
        <f t="shared" si="3"/>
        <v>1.5228071985362612</v>
      </c>
      <c r="M14" s="60">
        <f t="shared" si="4"/>
        <v>2.666381144441428</v>
      </c>
    </row>
    <row r="15" spans="1:13" x14ac:dyDescent="0.2">
      <c r="A15" s="73" t="s">
        <v>50</v>
      </c>
      <c r="B15" s="69">
        <v>237467</v>
      </c>
      <c r="C15" s="59">
        <v>312446</v>
      </c>
      <c r="D15" s="59">
        <v>168083</v>
      </c>
      <c r="E15" s="59">
        <v>231024</v>
      </c>
      <c r="F15" s="59">
        <v>199038</v>
      </c>
      <c r="G15" s="77">
        <v>129292</v>
      </c>
      <c r="H15" s="96">
        <v>24.6</v>
      </c>
      <c r="I15" s="100">
        <f t="shared" si="0"/>
        <v>0.76002573244656679</v>
      </c>
      <c r="J15" s="58">
        <f t="shared" si="1"/>
        <v>1.0278888773460766</v>
      </c>
      <c r="K15" s="58">
        <f t="shared" si="2"/>
        <v>1.1930736844220702</v>
      </c>
      <c r="L15" s="58">
        <f t="shared" si="3"/>
        <v>1.3000262970640102</v>
      </c>
      <c r="M15" s="60">
        <f t="shared" si="4"/>
        <v>3.0895354977502714</v>
      </c>
    </row>
    <row r="16" spans="1:13" x14ac:dyDescent="0.2">
      <c r="A16" s="73" t="s">
        <v>51</v>
      </c>
      <c r="B16" s="69">
        <v>162410</v>
      </c>
      <c r="C16" s="59">
        <v>198383</v>
      </c>
      <c r="D16" s="59">
        <v>137395</v>
      </c>
      <c r="E16" s="59">
        <v>122976</v>
      </c>
      <c r="F16" s="59">
        <v>70148</v>
      </c>
      <c r="G16" s="77">
        <v>47352</v>
      </c>
      <c r="H16" s="96">
        <v>39.200000000000003</v>
      </c>
      <c r="I16" s="100">
        <f t="shared" si="0"/>
        <v>0.81866893836669474</v>
      </c>
      <c r="J16" s="58">
        <f t="shared" si="1"/>
        <v>1.3206641946396045</v>
      </c>
      <c r="K16" s="58">
        <f t="shared" si="2"/>
        <v>2.3152477618748932</v>
      </c>
      <c r="L16" s="58">
        <f t="shared" si="3"/>
        <v>2.9015669876668357</v>
      </c>
      <c r="M16" s="60">
        <f t="shared" si="4"/>
        <v>2.0884411693027927</v>
      </c>
    </row>
    <row r="17" spans="1:13" x14ac:dyDescent="0.2">
      <c r="A17" s="73" t="s">
        <v>52</v>
      </c>
      <c r="B17" s="69">
        <v>148261</v>
      </c>
      <c r="C17" s="59">
        <v>112583</v>
      </c>
      <c r="D17" s="59">
        <v>102637</v>
      </c>
      <c r="E17" s="59">
        <v>88615</v>
      </c>
      <c r="F17" s="59">
        <v>46217</v>
      </c>
      <c r="G17" s="77">
        <v>35943</v>
      </c>
      <c r="H17" s="96">
        <v>58.5</v>
      </c>
      <c r="I17" s="100">
        <f t="shared" si="0"/>
        <v>1.3169039730687582</v>
      </c>
      <c r="J17" s="58">
        <f t="shared" si="1"/>
        <v>1.6730914630705862</v>
      </c>
      <c r="K17" s="58">
        <f t="shared" si="2"/>
        <v>3.207932146179977</v>
      </c>
      <c r="L17" s="58">
        <f t="shared" si="3"/>
        <v>2.8555490637954537</v>
      </c>
      <c r="M17" s="60">
        <f t="shared" si="4"/>
        <v>2.2511179026816381</v>
      </c>
    </row>
    <row r="18" spans="1:13" x14ac:dyDescent="0.2">
      <c r="A18" s="73" t="s">
        <v>53</v>
      </c>
      <c r="B18" s="69">
        <v>52526</v>
      </c>
      <c r="C18" s="59">
        <v>78201</v>
      </c>
      <c r="D18" s="59">
        <v>42199</v>
      </c>
      <c r="E18" s="59">
        <v>58050</v>
      </c>
      <c r="F18" s="59">
        <v>20470</v>
      </c>
      <c r="G18" s="77">
        <v>16203</v>
      </c>
      <c r="H18" s="96">
        <v>14.9</v>
      </c>
      <c r="I18" s="100">
        <f t="shared" si="0"/>
        <v>0.67167939028912671</v>
      </c>
      <c r="J18" s="58">
        <f t="shared" si="1"/>
        <v>0.90484065460809648</v>
      </c>
      <c r="K18" s="58">
        <f t="shared" si="2"/>
        <v>2.5659990229604297</v>
      </c>
      <c r="L18" s="58">
        <f t="shared" si="3"/>
        <v>2.6043942479787692</v>
      </c>
      <c r="M18" s="60">
        <f t="shared" si="4"/>
        <v>4.5079153710679645</v>
      </c>
    </row>
    <row r="19" spans="1:13" ht="38.25" x14ac:dyDescent="0.2">
      <c r="A19" s="73" t="s">
        <v>54</v>
      </c>
      <c r="B19" s="69">
        <v>499595</v>
      </c>
      <c r="C19" s="59">
        <v>688213</v>
      </c>
      <c r="D19" s="59">
        <v>384908</v>
      </c>
      <c r="E19" s="59">
        <v>251021</v>
      </c>
      <c r="F19" s="59">
        <v>98616</v>
      </c>
      <c r="G19" s="77">
        <v>114390</v>
      </c>
      <c r="H19" s="96">
        <v>23.2</v>
      </c>
      <c r="I19" s="100">
        <f t="shared" si="0"/>
        <v>0.72593078015091261</v>
      </c>
      <c r="J19" s="58">
        <f t="shared" si="1"/>
        <v>1.9902518116014198</v>
      </c>
      <c r="K19" s="58">
        <f t="shared" si="2"/>
        <v>5.066064330331792</v>
      </c>
      <c r="L19" s="58">
        <f t="shared" si="3"/>
        <v>3.3648745519713263</v>
      </c>
      <c r="M19" s="60">
        <f t="shared" si="4"/>
        <v>3.1290119834091059</v>
      </c>
    </row>
    <row r="20" spans="1:13" x14ac:dyDescent="0.2">
      <c r="A20" s="73" t="s">
        <v>55</v>
      </c>
      <c r="B20" s="69">
        <v>807610</v>
      </c>
      <c r="C20" s="59">
        <v>873958</v>
      </c>
      <c r="D20" s="59">
        <v>585561</v>
      </c>
      <c r="E20" s="59">
        <v>328159</v>
      </c>
      <c r="F20" s="59">
        <v>160161</v>
      </c>
      <c r="G20" s="77">
        <v>180750</v>
      </c>
      <c r="H20" s="96">
        <v>36</v>
      </c>
      <c r="I20" s="100">
        <f t="shared" si="0"/>
        <v>0.92408330835120223</v>
      </c>
      <c r="J20" s="58">
        <f t="shared" si="1"/>
        <v>2.461032609192495</v>
      </c>
      <c r="K20" s="58">
        <f t="shared" si="2"/>
        <v>5.0424884959509493</v>
      </c>
      <c r="L20" s="58">
        <f t="shared" si="3"/>
        <v>3.2396182572614109</v>
      </c>
      <c r="M20" s="60">
        <f t="shared" si="4"/>
        <v>2.5668980787533395</v>
      </c>
    </row>
    <row r="21" spans="1:13" ht="25.5" x14ac:dyDescent="0.2">
      <c r="A21" s="73" t="s">
        <v>56</v>
      </c>
      <c r="B21" s="69">
        <v>181438</v>
      </c>
      <c r="C21" s="59">
        <v>169428</v>
      </c>
      <c r="D21" s="59">
        <v>138929</v>
      </c>
      <c r="E21" s="59">
        <v>99442</v>
      </c>
      <c r="F21" s="59">
        <v>26476</v>
      </c>
      <c r="G21" s="77">
        <v>29137</v>
      </c>
      <c r="H21" s="96">
        <v>63.6</v>
      </c>
      <c r="I21" s="100">
        <f t="shared" si="0"/>
        <v>1.0708855679108531</v>
      </c>
      <c r="J21" s="58">
        <f t="shared" si="1"/>
        <v>1.8245610506626979</v>
      </c>
      <c r="K21" s="58">
        <f t="shared" si="2"/>
        <v>6.8529234023266357</v>
      </c>
      <c r="L21" s="58">
        <f t="shared" si="3"/>
        <v>4.7681298692384253</v>
      </c>
      <c r="M21" s="60">
        <f t="shared" si="4"/>
        <v>1.6837823394824731</v>
      </c>
    </row>
    <row r="22" spans="1:13" x14ac:dyDescent="0.2">
      <c r="A22" s="73" t="s">
        <v>57</v>
      </c>
      <c r="B22" s="69">
        <v>13655552</v>
      </c>
      <c r="C22" s="59">
        <v>20368522</v>
      </c>
      <c r="D22" s="59">
        <v>10453304</v>
      </c>
      <c r="E22" s="59">
        <v>7243591</v>
      </c>
      <c r="F22" s="59">
        <v>5124265</v>
      </c>
      <c r="G22" s="77">
        <v>5165076</v>
      </c>
      <c r="H22" s="96">
        <v>25.9</v>
      </c>
      <c r="I22" s="100">
        <f t="shared" si="0"/>
        <v>0.67042429489974775</v>
      </c>
      <c r="J22" s="58">
        <f t="shared" si="1"/>
        <v>1.8851909225686541</v>
      </c>
      <c r="K22" s="58">
        <f t="shared" si="2"/>
        <v>2.6648801340289778</v>
      </c>
      <c r="L22" s="58">
        <f t="shared" si="3"/>
        <v>2.0238432116003713</v>
      </c>
      <c r="M22" s="60">
        <f t="shared" si="4"/>
        <v>2.5885107911187171</v>
      </c>
    </row>
    <row r="23" spans="1:13" x14ac:dyDescent="0.2">
      <c r="A23" s="74" t="s">
        <v>58</v>
      </c>
      <c r="B23" s="69">
        <v>142735</v>
      </c>
      <c r="C23" s="59">
        <v>102586</v>
      </c>
      <c r="D23" s="59">
        <v>113243</v>
      </c>
      <c r="E23" s="59">
        <v>35784</v>
      </c>
      <c r="F23" s="59">
        <v>25850</v>
      </c>
      <c r="G23" s="77">
        <v>23447</v>
      </c>
      <c r="H23" s="96">
        <v>23.3</v>
      </c>
      <c r="I23" s="100">
        <f t="shared" si="0"/>
        <v>1.3913691926773635</v>
      </c>
      <c r="J23" s="58">
        <f t="shared" si="1"/>
        <v>3.9887938743572549</v>
      </c>
      <c r="K23" s="58">
        <f t="shared" si="2"/>
        <v>5.5216634429400386</v>
      </c>
      <c r="L23" s="58">
        <f t="shared" si="3"/>
        <v>4.8297436772294962</v>
      </c>
      <c r="M23" s="60">
        <f t="shared" si="4"/>
        <v>5.9715415994736611</v>
      </c>
    </row>
    <row r="24" spans="1:13" x14ac:dyDescent="0.2">
      <c r="A24" s="74" t="s">
        <v>59</v>
      </c>
      <c r="B24" s="69">
        <v>13512817</v>
      </c>
      <c r="C24" s="59">
        <v>20265936</v>
      </c>
      <c r="D24" s="59">
        <v>10340061</v>
      </c>
      <c r="E24" s="59">
        <v>7207807</v>
      </c>
      <c r="F24" s="59">
        <v>5098399</v>
      </c>
      <c r="G24" s="77">
        <v>5141549</v>
      </c>
      <c r="H24" s="96">
        <v>25.9</v>
      </c>
      <c r="I24" s="100">
        <f t="shared" si="0"/>
        <v>0.66677487780480504</v>
      </c>
      <c r="J24" s="58">
        <f t="shared" si="1"/>
        <v>1.8747473399329366</v>
      </c>
      <c r="K24" s="58">
        <f t="shared" si="2"/>
        <v>2.6504039797591363</v>
      </c>
      <c r="L24" s="58">
        <f t="shared" si="3"/>
        <v>2.0110789569446874</v>
      </c>
      <c r="M24" s="60">
        <f t="shared" si="4"/>
        <v>2.5744203776247301</v>
      </c>
    </row>
    <row r="25" spans="1:13" ht="25.5" x14ac:dyDescent="0.2">
      <c r="A25" s="73" t="s">
        <v>60</v>
      </c>
      <c r="B25" s="69">
        <v>2892631</v>
      </c>
      <c r="C25" s="59">
        <v>4891604</v>
      </c>
      <c r="D25" s="59">
        <v>1910200</v>
      </c>
      <c r="E25" s="59">
        <v>1463041</v>
      </c>
      <c r="F25" s="59">
        <v>700014</v>
      </c>
      <c r="G25" s="77">
        <v>435005</v>
      </c>
      <c r="H25" s="96">
        <v>43.3</v>
      </c>
      <c r="I25" s="100">
        <f t="shared" si="0"/>
        <v>0.59134611060093989</v>
      </c>
      <c r="J25" s="58">
        <f t="shared" si="1"/>
        <v>1.9771359791010641</v>
      </c>
      <c r="K25" s="58">
        <f t="shared" si="2"/>
        <v>4.1322473550528986</v>
      </c>
      <c r="L25" s="58">
        <f t="shared" si="3"/>
        <v>4.3912138940931715</v>
      </c>
      <c r="M25" s="60">
        <f t="shared" si="4"/>
        <v>1.365695405544896</v>
      </c>
    </row>
    <row r="26" spans="1:13" ht="25.5" x14ac:dyDescent="0.2">
      <c r="A26" s="73" t="s">
        <v>61</v>
      </c>
      <c r="B26" s="69">
        <v>556017</v>
      </c>
      <c r="C26" s="59">
        <v>788875</v>
      </c>
      <c r="D26" s="59">
        <v>311553</v>
      </c>
      <c r="E26" s="59">
        <v>428439</v>
      </c>
      <c r="F26" s="59">
        <v>229917</v>
      </c>
      <c r="G26" s="77">
        <v>197480</v>
      </c>
      <c r="H26" s="96">
        <v>49.9</v>
      </c>
      <c r="I26" s="100">
        <f t="shared" si="0"/>
        <v>0.70482269054032642</v>
      </c>
      <c r="J26" s="58">
        <f t="shared" si="1"/>
        <v>1.2977740121697605</v>
      </c>
      <c r="K26" s="58">
        <f t="shared" si="2"/>
        <v>2.4183379219457457</v>
      </c>
      <c r="L26" s="58">
        <f t="shared" si="3"/>
        <v>1.5776433056512051</v>
      </c>
      <c r="M26" s="60">
        <f t="shared" si="4"/>
        <v>1.412470321724101</v>
      </c>
    </row>
    <row r="27" spans="1:13" x14ac:dyDescent="0.2">
      <c r="A27" s="73" t="s">
        <v>62</v>
      </c>
      <c r="B27" s="69">
        <v>856783</v>
      </c>
      <c r="C27" s="59">
        <v>635737</v>
      </c>
      <c r="D27" s="59">
        <v>709654</v>
      </c>
      <c r="E27" s="59">
        <v>347704</v>
      </c>
      <c r="F27" s="59">
        <v>157704</v>
      </c>
      <c r="G27" s="77">
        <v>139805</v>
      </c>
      <c r="H27" s="96">
        <v>42.7</v>
      </c>
      <c r="I27" s="100">
        <f t="shared" si="0"/>
        <v>1.3477003855367864</v>
      </c>
      <c r="J27" s="58">
        <f t="shared" si="1"/>
        <v>2.464116029726434</v>
      </c>
      <c r="K27" s="58">
        <f t="shared" si="2"/>
        <v>5.4328552224420434</v>
      </c>
      <c r="L27" s="58">
        <f t="shared" si="3"/>
        <v>5.0760273237723972</v>
      </c>
      <c r="M27" s="60">
        <f t="shared" si="4"/>
        <v>3.1562069918894293</v>
      </c>
    </row>
    <row r="28" spans="1:13" ht="25.5" x14ac:dyDescent="0.2">
      <c r="A28" s="73" t="s">
        <v>63</v>
      </c>
      <c r="B28" s="69">
        <v>1313457</v>
      </c>
      <c r="C28" s="59">
        <v>1714374</v>
      </c>
      <c r="D28" s="59">
        <v>962443</v>
      </c>
      <c r="E28" s="59">
        <v>804301</v>
      </c>
      <c r="F28" s="59">
        <v>312065</v>
      </c>
      <c r="G28" s="77">
        <v>336290</v>
      </c>
      <c r="H28" s="96">
        <v>34.9</v>
      </c>
      <c r="I28" s="100">
        <f t="shared" si="0"/>
        <v>0.76614379359462992</v>
      </c>
      <c r="J28" s="58">
        <f t="shared" si="1"/>
        <v>1.6330416100440008</v>
      </c>
      <c r="K28" s="58">
        <f t="shared" si="2"/>
        <v>4.2089212183359237</v>
      </c>
      <c r="L28" s="58">
        <f t="shared" si="3"/>
        <v>2.8619435606173242</v>
      </c>
      <c r="M28" s="60">
        <f t="shared" si="4"/>
        <v>2.195254422907249</v>
      </c>
    </row>
    <row r="29" spans="1:13" x14ac:dyDescent="0.2">
      <c r="A29" s="73" t="s">
        <v>64</v>
      </c>
      <c r="B29" s="69">
        <v>6981595</v>
      </c>
      <c r="C29" s="59">
        <v>8910112</v>
      </c>
      <c r="D29" s="59">
        <v>5240206</v>
      </c>
      <c r="E29" s="59">
        <v>3216917</v>
      </c>
      <c r="F29" s="59">
        <v>1352237</v>
      </c>
      <c r="G29" s="77">
        <v>1615488</v>
      </c>
      <c r="H29" s="96">
        <v>36.799999999999997</v>
      </c>
      <c r="I29" s="100">
        <f t="shared" si="0"/>
        <v>0.78355861295570695</v>
      </c>
      <c r="J29" s="58">
        <f t="shared" si="1"/>
        <v>2.1702751423179398</v>
      </c>
      <c r="K29" s="58">
        <f t="shared" si="2"/>
        <v>5.1629965753044766</v>
      </c>
      <c r="L29" s="58">
        <f t="shared" si="3"/>
        <v>3.243729448934316</v>
      </c>
      <c r="M29" s="60">
        <f t="shared" si="4"/>
        <v>2.1292353612926824</v>
      </c>
    </row>
    <row r="30" spans="1:13" ht="25.5" x14ac:dyDescent="0.2">
      <c r="A30" s="73" t="s">
        <v>65</v>
      </c>
      <c r="B30" s="69">
        <v>2202009</v>
      </c>
      <c r="C30" s="59">
        <v>3453510</v>
      </c>
      <c r="D30" s="59">
        <v>1853105</v>
      </c>
      <c r="E30" s="59">
        <v>2268538</v>
      </c>
      <c r="F30" s="59">
        <v>1106326</v>
      </c>
      <c r="G30" s="77">
        <v>1337055</v>
      </c>
      <c r="H30" s="96">
        <v>33.200000000000003</v>
      </c>
      <c r="I30" s="100">
        <f t="shared" si="0"/>
        <v>0.63761477453373527</v>
      </c>
      <c r="J30" s="58">
        <f t="shared" si="1"/>
        <v>0.97067318246377177</v>
      </c>
      <c r="K30" s="58">
        <f t="shared" si="2"/>
        <v>1.9903798699479176</v>
      </c>
      <c r="L30" s="58">
        <f t="shared" si="3"/>
        <v>1.3859601886235047</v>
      </c>
      <c r="M30" s="60">
        <f t="shared" si="4"/>
        <v>1.9205264293184796</v>
      </c>
    </row>
    <row r="31" spans="1:13" ht="25.5" x14ac:dyDescent="0.2">
      <c r="A31" s="73" t="s">
        <v>66</v>
      </c>
      <c r="B31" s="69">
        <v>1248915</v>
      </c>
      <c r="C31" s="59">
        <v>1984105</v>
      </c>
      <c r="D31" s="59">
        <v>1016179</v>
      </c>
      <c r="E31" s="59">
        <v>1331773</v>
      </c>
      <c r="F31" s="59">
        <v>512494</v>
      </c>
      <c r="G31" s="77">
        <v>665099</v>
      </c>
      <c r="H31" s="96">
        <v>37.700000000000003</v>
      </c>
      <c r="I31" s="100">
        <f t="shared" si="0"/>
        <v>0.62946013441828941</v>
      </c>
      <c r="J31" s="58">
        <f t="shared" si="1"/>
        <v>0.93778369136481965</v>
      </c>
      <c r="K31" s="58">
        <f t="shared" si="2"/>
        <v>2.4369358470538192</v>
      </c>
      <c r="L31" s="58">
        <f t="shared" si="3"/>
        <v>1.5278612657664499</v>
      </c>
      <c r="M31" s="60">
        <f t="shared" si="4"/>
        <v>1.6696555289609798</v>
      </c>
    </row>
    <row r="32" spans="1:13" x14ac:dyDescent="0.2">
      <c r="A32" s="73" t="s">
        <v>67</v>
      </c>
      <c r="B32" s="69">
        <v>947025</v>
      </c>
      <c r="C32" s="59">
        <v>795437</v>
      </c>
      <c r="D32" s="59">
        <v>784225</v>
      </c>
      <c r="E32" s="59">
        <v>565953</v>
      </c>
      <c r="F32" s="59">
        <v>241817</v>
      </c>
      <c r="G32" s="77">
        <v>249086</v>
      </c>
      <c r="H32" s="96">
        <v>43.7</v>
      </c>
      <c r="I32" s="100">
        <f t="shared" si="0"/>
        <v>1.1905719749018464</v>
      </c>
      <c r="J32" s="58">
        <f t="shared" si="1"/>
        <v>1.673327997201181</v>
      </c>
      <c r="K32" s="58">
        <f t="shared" si="2"/>
        <v>3.9162879367455554</v>
      </c>
      <c r="L32" s="58">
        <f t="shared" si="3"/>
        <v>3.1484105891138001</v>
      </c>
      <c r="M32" s="60">
        <f t="shared" si="4"/>
        <v>2.724420995198733</v>
      </c>
    </row>
    <row r="33" spans="1:13" ht="25.5" x14ac:dyDescent="0.2">
      <c r="A33" s="73" t="s">
        <v>68</v>
      </c>
      <c r="B33" s="69">
        <v>1181005</v>
      </c>
      <c r="C33" s="59">
        <v>1651648</v>
      </c>
      <c r="D33" s="59">
        <v>977936</v>
      </c>
      <c r="E33" s="59">
        <v>1097966</v>
      </c>
      <c r="F33" s="59">
        <v>491004</v>
      </c>
      <c r="G33" s="77">
        <v>756886</v>
      </c>
      <c r="H33" s="96">
        <v>-1.7</v>
      </c>
      <c r="I33" s="100">
        <f t="shared" si="0"/>
        <v>0.71504642635718996</v>
      </c>
      <c r="J33" s="58">
        <f t="shared" si="1"/>
        <v>1.0756298464615479</v>
      </c>
      <c r="K33" s="58">
        <f t="shared" si="2"/>
        <v>2.4052859039844887</v>
      </c>
      <c r="L33" s="58">
        <f t="shared" si="3"/>
        <v>1.2920519074206684</v>
      </c>
      <c r="M33" s="60">
        <f t="shared" si="4"/>
        <v>-42.061554491599409</v>
      </c>
    </row>
    <row r="34" spans="1:13" ht="25.5" x14ac:dyDescent="0.2">
      <c r="A34" s="73" t="s">
        <v>69</v>
      </c>
      <c r="B34" s="69">
        <v>2794616</v>
      </c>
      <c r="C34" s="59">
        <v>1745646</v>
      </c>
      <c r="D34" s="59">
        <v>2533325</v>
      </c>
      <c r="E34" s="59">
        <v>1047458</v>
      </c>
      <c r="F34" s="59">
        <v>378988</v>
      </c>
      <c r="G34" s="77">
        <v>741121</v>
      </c>
      <c r="H34" s="96">
        <v>20.3</v>
      </c>
      <c r="I34" s="100">
        <f t="shared" si="0"/>
        <v>1.6009064839033802</v>
      </c>
      <c r="J34" s="58">
        <f t="shared" si="1"/>
        <v>2.6679981440783305</v>
      </c>
      <c r="K34" s="58">
        <f t="shared" si="2"/>
        <v>7.3738904661889029</v>
      </c>
      <c r="L34" s="58">
        <f t="shared" si="3"/>
        <v>3.4182339995763176</v>
      </c>
      <c r="M34" s="60">
        <f t="shared" si="4"/>
        <v>7.8862388369624634</v>
      </c>
    </row>
    <row r="35" spans="1:13" ht="25.5" x14ac:dyDescent="0.2">
      <c r="A35" s="73" t="s">
        <v>70</v>
      </c>
      <c r="B35" s="69">
        <v>2344466</v>
      </c>
      <c r="C35" s="59">
        <v>6074896</v>
      </c>
      <c r="D35" s="59">
        <v>2006389</v>
      </c>
      <c r="E35" s="59">
        <v>4227481</v>
      </c>
      <c r="F35" s="59">
        <v>2234254</v>
      </c>
      <c r="G35" s="77">
        <v>3290055</v>
      </c>
      <c r="H35" s="96">
        <v>18.600000000000001</v>
      </c>
      <c r="I35" s="100">
        <f t="shared" si="0"/>
        <v>0.3859269360331436</v>
      </c>
      <c r="J35" s="58">
        <f t="shared" si="1"/>
        <v>0.55457753683576583</v>
      </c>
      <c r="K35" s="58">
        <f t="shared" si="2"/>
        <v>1.0493283216679929</v>
      </c>
      <c r="L35" s="58">
        <f t="shared" si="3"/>
        <v>0.60983448604962531</v>
      </c>
      <c r="M35" s="60">
        <f t="shared" si="4"/>
        <v>2.074876000178191</v>
      </c>
    </row>
    <row r="36" spans="1:13" x14ac:dyDescent="0.2">
      <c r="A36" s="73" t="s">
        <v>71</v>
      </c>
      <c r="B36" s="69">
        <v>141229</v>
      </c>
      <c r="C36" s="59">
        <v>105704</v>
      </c>
      <c r="D36" s="59">
        <v>114169</v>
      </c>
      <c r="E36" s="59">
        <v>68326</v>
      </c>
      <c r="F36" s="59">
        <v>26071</v>
      </c>
      <c r="G36" s="77">
        <v>28795</v>
      </c>
      <c r="H36" s="96">
        <v>43.9</v>
      </c>
      <c r="I36" s="100">
        <f t="shared" si="0"/>
        <v>1.3360799969726784</v>
      </c>
      <c r="J36" s="58">
        <f t="shared" si="1"/>
        <v>2.0669876767262827</v>
      </c>
      <c r="K36" s="58">
        <f t="shared" si="2"/>
        <v>5.4170917878102109</v>
      </c>
      <c r="L36" s="58">
        <f t="shared" si="3"/>
        <v>3.9648897378017018</v>
      </c>
      <c r="M36" s="60">
        <f t="shared" si="4"/>
        <v>3.0434624076826391</v>
      </c>
    </row>
    <row r="37" spans="1:13" x14ac:dyDescent="0.2">
      <c r="A37" s="73" t="s">
        <v>72</v>
      </c>
      <c r="B37" s="69">
        <v>147698</v>
      </c>
      <c r="C37" s="59">
        <v>176850</v>
      </c>
      <c r="D37" s="59">
        <v>113404</v>
      </c>
      <c r="E37" s="59">
        <v>148804</v>
      </c>
      <c r="F37" s="59">
        <v>35893</v>
      </c>
      <c r="G37" s="77">
        <v>47715</v>
      </c>
      <c r="H37" s="96">
        <v>24.4</v>
      </c>
      <c r="I37" s="100">
        <f t="shared" si="0"/>
        <v>0.83515973989256431</v>
      </c>
      <c r="J37" s="58">
        <f t="shared" si="1"/>
        <v>0.99256740410204025</v>
      </c>
      <c r="K37" s="58">
        <f t="shared" si="2"/>
        <v>4.1149527763073577</v>
      </c>
      <c r="L37" s="58">
        <f t="shared" si="3"/>
        <v>2.3766949596562927</v>
      </c>
      <c r="M37" s="60">
        <f t="shared" si="4"/>
        <v>3.4227858192318208</v>
      </c>
    </row>
    <row r="38" spans="1:13" ht="25.5" x14ac:dyDescent="0.2">
      <c r="A38" s="72" t="s">
        <v>73</v>
      </c>
      <c r="B38" s="69">
        <v>10235127</v>
      </c>
      <c r="C38" s="59">
        <v>15683344</v>
      </c>
      <c r="D38" s="59">
        <v>7902071</v>
      </c>
      <c r="E38" s="59">
        <v>3832140</v>
      </c>
      <c r="F38" s="59">
        <v>2523593</v>
      </c>
      <c r="G38" s="77">
        <v>2810039</v>
      </c>
      <c r="H38" s="96">
        <v>58.6</v>
      </c>
      <c r="I38" s="100">
        <f t="shared" si="0"/>
        <v>0.65261126708691719</v>
      </c>
      <c r="J38" s="58">
        <f t="shared" si="1"/>
        <v>2.6708645821916734</v>
      </c>
      <c r="K38" s="58">
        <f t="shared" si="2"/>
        <v>4.0557756341850686</v>
      </c>
      <c r="L38" s="58">
        <f t="shared" si="3"/>
        <v>2.8120858820820636</v>
      </c>
      <c r="M38" s="60">
        <f t="shared" si="4"/>
        <v>1.113671104243886</v>
      </c>
    </row>
    <row r="39" spans="1:13" ht="25.5" x14ac:dyDescent="0.2">
      <c r="A39" s="73" t="s">
        <v>74</v>
      </c>
      <c r="B39" s="69">
        <v>7690670</v>
      </c>
      <c r="C39" s="59">
        <v>12682235</v>
      </c>
      <c r="D39" s="59">
        <v>5502669</v>
      </c>
      <c r="E39" s="59">
        <v>2858511</v>
      </c>
      <c r="F39" s="59">
        <v>1801507</v>
      </c>
      <c r="G39" s="77">
        <v>1413907</v>
      </c>
      <c r="H39" s="96">
        <v>64.8</v>
      </c>
      <c r="I39" s="100">
        <f t="shared" si="0"/>
        <v>0.60641282865362456</v>
      </c>
      <c r="J39" s="58">
        <f t="shared" si="1"/>
        <v>2.6904461798467803</v>
      </c>
      <c r="K39" s="58">
        <f t="shared" si="2"/>
        <v>4.2690203257605992</v>
      </c>
      <c r="L39" s="58">
        <f t="shared" si="3"/>
        <v>3.8918182030359847</v>
      </c>
      <c r="M39" s="60">
        <f t="shared" si="4"/>
        <v>0.93582226644077859</v>
      </c>
    </row>
    <row r="40" spans="1:13" x14ac:dyDescent="0.2">
      <c r="A40" s="73" t="s">
        <v>75</v>
      </c>
      <c r="B40" s="69">
        <v>1426024</v>
      </c>
      <c r="C40" s="59">
        <v>1372105</v>
      </c>
      <c r="D40" s="59">
        <v>1256460</v>
      </c>
      <c r="E40" s="59">
        <v>361352</v>
      </c>
      <c r="F40" s="59">
        <v>256356</v>
      </c>
      <c r="G40" s="77">
        <v>669430</v>
      </c>
      <c r="H40" s="96">
        <v>33.299999999999997</v>
      </c>
      <c r="I40" s="100">
        <f t="shared" si="0"/>
        <v>1.03929655529278</v>
      </c>
      <c r="J40" s="58">
        <f t="shared" si="1"/>
        <v>3.946357014766765</v>
      </c>
      <c r="K40" s="58">
        <f t="shared" si="2"/>
        <v>5.5626706611118912</v>
      </c>
      <c r="L40" s="58">
        <f t="shared" si="3"/>
        <v>1.8769102071911925</v>
      </c>
      <c r="M40" s="60">
        <f t="shared" si="4"/>
        <v>3.1210106765548957</v>
      </c>
    </row>
    <row r="41" spans="1:13" ht="25.5" x14ac:dyDescent="0.2">
      <c r="A41" s="73" t="s">
        <v>76</v>
      </c>
      <c r="B41" s="69">
        <v>1118433</v>
      </c>
      <c r="C41" s="59">
        <v>1629004</v>
      </c>
      <c r="D41" s="59">
        <v>1142942</v>
      </c>
      <c r="E41" s="59">
        <v>612277</v>
      </c>
      <c r="F41" s="59">
        <v>465730</v>
      </c>
      <c r="G41" s="77">
        <v>726702</v>
      </c>
      <c r="H41" s="96">
        <v>31</v>
      </c>
      <c r="I41" s="100">
        <f t="shared" si="0"/>
        <v>0.68657474137571184</v>
      </c>
      <c r="J41" s="58">
        <f t="shared" si="1"/>
        <v>1.8266781211771796</v>
      </c>
      <c r="K41" s="58">
        <f t="shared" si="2"/>
        <v>2.4014622205999183</v>
      </c>
      <c r="L41" s="58">
        <f t="shared" si="3"/>
        <v>1.5727794887037603</v>
      </c>
      <c r="M41" s="60">
        <f t="shared" si="4"/>
        <v>2.2147572302442318</v>
      </c>
    </row>
    <row r="42" spans="1:13" ht="38.25" x14ac:dyDescent="0.2">
      <c r="A42" s="72" t="s">
        <v>77</v>
      </c>
      <c r="B42" s="69">
        <v>970505</v>
      </c>
      <c r="C42" s="59">
        <v>1733810</v>
      </c>
      <c r="D42" s="59">
        <v>908505</v>
      </c>
      <c r="E42" s="59">
        <v>399661</v>
      </c>
      <c r="F42" s="59">
        <v>218295</v>
      </c>
      <c r="G42" s="77">
        <v>272042</v>
      </c>
      <c r="H42" s="96">
        <v>63.7</v>
      </c>
      <c r="I42" s="100">
        <f t="shared" si="0"/>
        <v>0.55975279874957462</v>
      </c>
      <c r="J42" s="58">
        <f t="shared" si="1"/>
        <v>2.4283205016251275</v>
      </c>
      <c r="K42" s="58">
        <f t="shared" si="2"/>
        <v>4.4458416363178266</v>
      </c>
      <c r="L42" s="58">
        <f t="shared" si="3"/>
        <v>3.3395762419038237</v>
      </c>
      <c r="M42" s="60">
        <f t="shared" si="4"/>
        <v>0.87873280808410459</v>
      </c>
    </row>
    <row r="43" spans="1:13" x14ac:dyDescent="0.2">
      <c r="A43" s="72" t="s">
        <v>78</v>
      </c>
      <c r="B43" s="69">
        <v>6257010</v>
      </c>
      <c r="C43" s="59">
        <v>10490953</v>
      </c>
      <c r="D43" s="59">
        <v>5648317</v>
      </c>
      <c r="E43" s="59">
        <v>7386217</v>
      </c>
      <c r="F43" s="59">
        <v>3599392</v>
      </c>
      <c r="G43" s="77">
        <v>4486967</v>
      </c>
      <c r="H43" s="96">
        <v>7.8</v>
      </c>
      <c r="I43" s="100">
        <f t="shared" si="0"/>
        <v>0.5964196007741146</v>
      </c>
      <c r="J43" s="58">
        <f t="shared" si="1"/>
        <v>0.84711970958881933</v>
      </c>
      <c r="K43" s="58">
        <f t="shared" si="2"/>
        <v>1.73835192165788</v>
      </c>
      <c r="L43" s="58">
        <f t="shared" si="3"/>
        <v>1.2588273994437669</v>
      </c>
      <c r="M43" s="60">
        <f t="shared" si="4"/>
        <v>7.6464051381296754</v>
      </c>
    </row>
    <row r="44" spans="1:13" x14ac:dyDescent="0.2">
      <c r="A44" s="73" t="s">
        <v>79</v>
      </c>
      <c r="B44" s="69">
        <v>2989996</v>
      </c>
      <c r="C44" s="59">
        <v>6409504</v>
      </c>
      <c r="D44" s="59">
        <v>2667199</v>
      </c>
      <c r="E44" s="59">
        <v>4512814</v>
      </c>
      <c r="F44" s="59">
        <v>2123831</v>
      </c>
      <c r="G44" s="77">
        <v>2491060</v>
      </c>
      <c r="H44" s="96">
        <v>6.4</v>
      </c>
      <c r="I44" s="100">
        <f t="shared" si="0"/>
        <v>0.46649413121514549</v>
      </c>
      <c r="J44" s="58">
        <f t="shared" si="1"/>
        <v>0.66255688800823609</v>
      </c>
      <c r="K44" s="58">
        <f t="shared" si="2"/>
        <v>1.4078314140814405</v>
      </c>
      <c r="L44" s="58">
        <f t="shared" si="3"/>
        <v>1.0707084534294637</v>
      </c>
      <c r="M44" s="60">
        <f t="shared" si="4"/>
        <v>7.2889708002366485</v>
      </c>
    </row>
    <row r="45" spans="1:13" x14ac:dyDescent="0.2">
      <c r="A45" s="73" t="s">
        <v>80</v>
      </c>
      <c r="B45" s="69">
        <v>2074277</v>
      </c>
      <c r="C45" s="59">
        <v>2628017</v>
      </c>
      <c r="D45" s="59">
        <v>1900870</v>
      </c>
      <c r="E45" s="59">
        <v>1821894</v>
      </c>
      <c r="F45" s="59">
        <v>998926</v>
      </c>
      <c r="G45" s="77">
        <v>1314190</v>
      </c>
      <c r="H45" s="96">
        <v>8.1</v>
      </c>
      <c r="I45" s="100">
        <f t="shared" si="0"/>
        <v>0.78929360045996655</v>
      </c>
      <c r="J45" s="58">
        <f t="shared" si="1"/>
        <v>1.1385278177544906</v>
      </c>
      <c r="K45" s="58">
        <f t="shared" si="2"/>
        <v>2.0765071686991829</v>
      </c>
      <c r="L45" s="58">
        <f t="shared" si="3"/>
        <v>1.4464194675046986</v>
      </c>
      <c r="M45" s="60">
        <f t="shared" si="4"/>
        <v>9.7443654377773665</v>
      </c>
    </row>
    <row r="46" spans="1:13" ht="25.5" x14ac:dyDescent="0.2">
      <c r="A46" s="72" t="s">
        <v>81</v>
      </c>
      <c r="B46" s="69">
        <v>57455907</v>
      </c>
      <c r="C46" s="59">
        <v>46693645</v>
      </c>
      <c r="D46" s="59">
        <v>46429280</v>
      </c>
      <c r="E46" s="59">
        <v>23381020</v>
      </c>
      <c r="F46" s="59">
        <v>11152817</v>
      </c>
      <c r="G46" s="77">
        <v>11643663</v>
      </c>
      <c r="H46" s="96">
        <v>41.7</v>
      </c>
      <c r="I46" s="100">
        <f t="shared" si="0"/>
        <v>1.2304866540189783</v>
      </c>
      <c r="J46" s="58">
        <f t="shared" si="1"/>
        <v>2.45737384425487</v>
      </c>
      <c r="K46" s="58">
        <f t="shared" si="2"/>
        <v>5.1516945898063247</v>
      </c>
      <c r="L46" s="58">
        <f t="shared" si="3"/>
        <v>3.9875149255006779</v>
      </c>
      <c r="M46" s="60">
        <f t="shared" si="4"/>
        <v>2.9508073237865182</v>
      </c>
    </row>
    <row r="47" spans="1:13" ht="25.5" x14ac:dyDescent="0.2">
      <c r="A47" s="73" t="s">
        <v>82</v>
      </c>
      <c r="B47" s="69">
        <v>4994894</v>
      </c>
      <c r="C47" s="59">
        <v>1881407</v>
      </c>
      <c r="D47" s="59">
        <v>4548454</v>
      </c>
      <c r="E47" s="59">
        <v>1466967</v>
      </c>
      <c r="F47" s="59">
        <v>457791</v>
      </c>
      <c r="G47" s="77">
        <v>662315</v>
      </c>
      <c r="H47" s="96">
        <v>28.8</v>
      </c>
      <c r="I47" s="100">
        <f t="shared" si="0"/>
        <v>2.6548715934404412</v>
      </c>
      <c r="J47" s="58">
        <f t="shared" si="1"/>
        <v>3.4049123122742366</v>
      </c>
      <c r="K47" s="58">
        <f t="shared" si="2"/>
        <v>10.910861069789489</v>
      </c>
      <c r="L47" s="58">
        <f t="shared" si="3"/>
        <v>6.8675086627964035</v>
      </c>
      <c r="M47" s="60">
        <f t="shared" si="4"/>
        <v>9.2183041438904194</v>
      </c>
    </row>
    <row r="48" spans="1:13" ht="25.5" x14ac:dyDescent="0.2">
      <c r="A48" s="73" t="s">
        <v>83</v>
      </c>
      <c r="B48" s="69">
        <v>38770945</v>
      </c>
      <c r="C48" s="59">
        <v>39051803</v>
      </c>
      <c r="D48" s="59">
        <v>31586529</v>
      </c>
      <c r="E48" s="59">
        <v>18630480</v>
      </c>
      <c r="F48" s="59">
        <v>9683186</v>
      </c>
      <c r="G48" s="77">
        <v>8607960</v>
      </c>
      <c r="H48" s="96">
        <v>44.3</v>
      </c>
      <c r="I48" s="100">
        <f t="shared" si="0"/>
        <v>0.99280806573770741</v>
      </c>
      <c r="J48" s="58">
        <f t="shared" si="1"/>
        <v>2.0810491731828704</v>
      </c>
      <c r="K48" s="58">
        <f t="shared" si="2"/>
        <v>4.0039450858426138</v>
      </c>
      <c r="L48" s="58">
        <f t="shared" si="3"/>
        <v>3.6694558292557122</v>
      </c>
      <c r="M48" s="60">
        <f t="shared" si="4"/>
        <v>2.2411017285275565</v>
      </c>
    </row>
    <row r="49" spans="1:13" ht="25.5" x14ac:dyDescent="0.2">
      <c r="A49" s="73" t="s">
        <v>84</v>
      </c>
      <c r="B49" s="69">
        <v>13690068</v>
      </c>
      <c r="C49" s="59">
        <v>5760435</v>
      </c>
      <c r="D49" s="59">
        <v>10294297</v>
      </c>
      <c r="E49" s="59">
        <v>3283573</v>
      </c>
      <c r="F49" s="59">
        <v>1011840</v>
      </c>
      <c r="G49" s="77">
        <v>2373388</v>
      </c>
      <c r="H49" s="96">
        <v>28.2</v>
      </c>
      <c r="I49" s="100">
        <f t="shared" si="0"/>
        <v>2.3765684362378883</v>
      </c>
      <c r="J49" s="58">
        <f t="shared" si="1"/>
        <v>4.1692595230865885</v>
      </c>
      <c r="K49" s="58">
        <f t="shared" si="2"/>
        <v>13.529874288425047</v>
      </c>
      <c r="L49" s="58">
        <f t="shared" si="3"/>
        <v>4.3373847849572007</v>
      </c>
      <c r="M49" s="60">
        <f t="shared" si="4"/>
        <v>8.4275476462336467</v>
      </c>
    </row>
    <row r="50" spans="1:13" x14ac:dyDescent="0.2">
      <c r="A50" s="72" t="s">
        <v>85</v>
      </c>
      <c r="B50" s="69">
        <v>12344234</v>
      </c>
      <c r="C50" s="59">
        <v>23646267</v>
      </c>
      <c r="D50" s="59">
        <v>10549607</v>
      </c>
      <c r="E50" s="59">
        <v>4286496</v>
      </c>
      <c r="F50" s="59">
        <v>2356769</v>
      </c>
      <c r="G50" s="77">
        <v>2615053</v>
      </c>
      <c r="H50" s="96">
        <v>57.9</v>
      </c>
      <c r="I50" s="100">
        <f t="shared" si="0"/>
        <v>0.52203732622997112</v>
      </c>
      <c r="J50" s="58">
        <f t="shared" si="1"/>
        <v>2.879795991877748</v>
      </c>
      <c r="K50" s="58">
        <f t="shared" si="2"/>
        <v>5.2377785009901263</v>
      </c>
      <c r="L50" s="58">
        <f t="shared" si="3"/>
        <v>4.0341847756049303</v>
      </c>
      <c r="M50" s="60">
        <f t="shared" si="4"/>
        <v>0.90161887086350789</v>
      </c>
    </row>
    <row r="51" spans="1:13" ht="25.5" x14ac:dyDescent="0.2">
      <c r="A51" s="73" t="s">
        <v>86</v>
      </c>
      <c r="B51" s="69">
        <v>6770149</v>
      </c>
      <c r="C51" s="59">
        <v>17043412</v>
      </c>
      <c r="D51" s="59">
        <v>5740748</v>
      </c>
      <c r="E51" s="59">
        <v>1899867</v>
      </c>
      <c r="F51" s="59">
        <v>1143490</v>
      </c>
      <c r="G51" s="77">
        <v>1487269</v>
      </c>
      <c r="H51" s="96">
        <v>63.4</v>
      </c>
      <c r="I51" s="100">
        <f t="shared" si="0"/>
        <v>0.3972296744337343</v>
      </c>
      <c r="J51" s="58">
        <f t="shared" si="1"/>
        <v>3.563485759792659</v>
      </c>
      <c r="K51" s="58">
        <f t="shared" si="2"/>
        <v>5.920601841730142</v>
      </c>
      <c r="L51" s="58">
        <f t="shared" si="3"/>
        <v>3.8599258103275198</v>
      </c>
      <c r="M51" s="60">
        <f t="shared" si="4"/>
        <v>0.62654522781346111</v>
      </c>
    </row>
    <row r="52" spans="1:13" ht="38.25" x14ac:dyDescent="0.2">
      <c r="A52" s="74" t="s">
        <v>87</v>
      </c>
      <c r="B52" s="69">
        <v>363208</v>
      </c>
      <c r="C52" s="59">
        <v>428544</v>
      </c>
      <c r="D52" s="59">
        <v>319012</v>
      </c>
      <c r="E52" s="59">
        <v>84320</v>
      </c>
      <c r="F52" s="59">
        <v>35923</v>
      </c>
      <c r="G52" s="77">
        <v>90515</v>
      </c>
      <c r="H52" s="96">
        <v>55</v>
      </c>
      <c r="I52" s="100">
        <f t="shared" si="0"/>
        <v>0.84753957586618878</v>
      </c>
      <c r="J52" s="58">
        <f t="shared" si="1"/>
        <v>4.307495256166983</v>
      </c>
      <c r="K52" s="58">
        <f t="shared" si="2"/>
        <v>10.110736853826239</v>
      </c>
      <c r="L52" s="58">
        <f t="shared" si="3"/>
        <v>3.524410318731702</v>
      </c>
      <c r="M52" s="60">
        <f t="shared" si="4"/>
        <v>1.5409810470294341</v>
      </c>
    </row>
    <row r="53" spans="1:13" ht="25.5" x14ac:dyDescent="0.2">
      <c r="A53" s="74" t="s">
        <v>88</v>
      </c>
      <c r="B53" s="69">
        <v>2265701</v>
      </c>
      <c r="C53" s="59">
        <v>7200591</v>
      </c>
      <c r="D53" s="59">
        <v>1909742</v>
      </c>
      <c r="E53" s="59">
        <v>494578</v>
      </c>
      <c r="F53" s="59">
        <v>325770</v>
      </c>
      <c r="G53" s="77">
        <v>506531</v>
      </c>
      <c r="H53" s="96">
        <v>68.3</v>
      </c>
      <c r="I53" s="100">
        <f t="shared" si="0"/>
        <v>0.31465486652415059</v>
      </c>
      <c r="J53" s="58">
        <f t="shared" si="1"/>
        <v>4.5810792230952444</v>
      </c>
      <c r="K53" s="58">
        <f t="shared" si="2"/>
        <v>6.9549099057617338</v>
      </c>
      <c r="L53" s="58">
        <f t="shared" si="3"/>
        <v>3.7702371621875068</v>
      </c>
      <c r="M53" s="60">
        <f t="shared" si="4"/>
        <v>0.46069526577474462</v>
      </c>
    </row>
    <row r="54" spans="1:13" ht="25.5" x14ac:dyDescent="0.2">
      <c r="A54" s="74" t="s">
        <v>89</v>
      </c>
      <c r="B54" s="69">
        <v>488139</v>
      </c>
      <c r="C54" s="59">
        <v>3053617</v>
      </c>
      <c r="D54" s="59">
        <v>535942</v>
      </c>
      <c r="E54" s="59">
        <v>265037</v>
      </c>
      <c r="F54" s="59">
        <v>51397</v>
      </c>
      <c r="G54" s="77">
        <v>132441</v>
      </c>
      <c r="H54" s="96">
        <v>58.1</v>
      </c>
      <c r="I54" s="100">
        <f t="shared" si="0"/>
        <v>0.15985600027770347</v>
      </c>
      <c r="J54" s="58">
        <f t="shared" si="1"/>
        <v>1.8417768085210744</v>
      </c>
      <c r="K54" s="58">
        <f t="shared" si="2"/>
        <v>9.4974220285230651</v>
      </c>
      <c r="L54" s="58">
        <f t="shared" si="3"/>
        <v>4.0466471862942743</v>
      </c>
      <c r="M54" s="60">
        <f t="shared" si="4"/>
        <v>0.27513941528004032</v>
      </c>
    </row>
    <row r="55" spans="1:13" ht="25.5" x14ac:dyDescent="0.2">
      <c r="A55" s="74" t="s">
        <v>90</v>
      </c>
      <c r="B55" s="69">
        <v>709094</v>
      </c>
      <c r="C55" s="59">
        <v>527885</v>
      </c>
      <c r="D55" s="59">
        <v>611967</v>
      </c>
      <c r="E55" s="59">
        <v>243254</v>
      </c>
      <c r="F55" s="59">
        <v>164925</v>
      </c>
      <c r="G55" s="77">
        <v>195187</v>
      </c>
      <c r="H55" s="96">
        <v>21.3</v>
      </c>
      <c r="I55" s="100">
        <f t="shared" si="0"/>
        <v>1.3432736296731296</v>
      </c>
      <c r="J55" s="58">
        <f t="shared" si="1"/>
        <v>2.9150353128828304</v>
      </c>
      <c r="K55" s="58">
        <f t="shared" si="2"/>
        <v>4.2994937092617853</v>
      </c>
      <c r="L55" s="58">
        <f t="shared" si="3"/>
        <v>3.1352856491467156</v>
      </c>
      <c r="M55" s="60">
        <f t="shared" si="4"/>
        <v>6.3064489656015468</v>
      </c>
    </row>
    <row r="56" spans="1:13" x14ac:dyDescent="0.2">
      <c r="A56" s="74" t="s">
        <v>91</v>
      </c>
      <c r="B56" s="69">
        <v>2944007</v>
      </c>
      <c r="C56" s="59">
        <v>5832775</v>
      </c>
      <c r="D56" s="59">
        <v>2364085</v>
      </c>
      <c r="E56" s="59">
        <v>812678</v>
      </c>
      <c r="F56" s="59">
        <v>565475</v>
      </c>
      <c r="G56" s="77">
        <v>562595</v>
      </c>
      <c r="H56" s="96">
        <v>64.7</v>
      </c>
      <c r="I56" s="100">
        <f t="shared" si="0"/>
        <v>0.50473522465721721</v>
      </c>
      <c r="J56" s="58">
        <f t="shared" si="1"/>
        <v>3.6225996027947107</v>
      </c>
      <c r="K56" s="58">
        <f t="shared" si="2"/>
        <v>5.2062549184314069</v>
      </c>
      <c r="L56" s="58">
        <f t="shared" si="3"/>
        <v>4.2021080884117348</v>
      </c>
      <c r="M56" s="60">
        <f t="shared" si="4"/>
        <v>0.78011626685814095</v>
      </c>
    </row>
    <row r="57" spans="1:13" x14ac:dyDescent="0.2">
      <c r="A57" s="73" t="s">
        <v>92</v>
      </c>
      <c r="B57" s="69">
        <v>253927</v>
      </c>
      <c r="C57" s="59">
        <v>391203</v>
      </c>
      <c r="D57" s="59">
        <v>232145</v>
      </c>
      <c r="E57" s="59">
        <v>128284</v>
      </c>
      <c r="F57" s="59">
        <v>77203</v>
      </c>
      <c r="G57" s="77">
        <v>97083</v>
      </c>
      <c r="H57" s="96">
        <v>30.4</v>
      </c>
      <c r="I57" s="100">
        <f t="shared" si="0"/>
        <v>0.64909267055722986</v>
      </c>
      <c r="J57" s="58">
        <f t="shared" si="1"/>
        <v>1.9794128652053258</v>
      </c>
      <c r="K57" s="58">
        <f t="shared" si="2"/>
        <v>3.2890820304910431</v>
      </c>
      <c r="L57" s="58">
        <f t="shared" si="3"/>
        <v>2.3912013431805774</v>
      </c>
      <c r="M57" s="60">
        <f t="shared" si="4"/>
        <v>2.1351732584119403</v>
      </c>
    </row>
    <row r="58" spans="1:13" x14ac:dyDescent="0.2">
      <c r="A58" s="73" t="s">
        <v>93</v>
      </c>
      <c r="B58" s="69">
        <v>1726345</v>
      </c>
      <c r="C58" s="59">
        <v>1154551</v>
      </c>
      <c r="D58" s="59">
        <v>1661065</v>
      </c>
      <c r="E58" s="59">
        <v>549197</v>
      </c>
      <c r="F58" s="59">
        <v>341292</v>
      </c>
      <c r="G58" s="77">
        <v>376350</v>
      </c>
      <c r="H58" s="96">
        <v>30.4</v>
      </c>
      <c r="I58" s="100">
        <f t="shared" si="0"/>
        <v>1.4952522668985606</v>
      </c>
      <c r="J58" s="58">
        <f t="shared" si="1"/>
        <v>3.1433984526499597</v>
      </c>
      <c r="K58" s="58">
        <f t="shared" si="2"/>
        <v>5.0582638913305908</v>
      </c>
      <c r="L58" s="58">
        <f t="shared" si="3"/>
        <v>4.4136176431513219</v>
      </c>
      <c r="M58" s="60">
        <f t="shared" si="4"/>
        <v>4.9185929832189501</v>
      </c>
    </row>
    <row r="59" spans="1:13" ht="25.5" x14ac:dyDescent="0.2">
      <c r="A59" s="73" t="s">
        <v>94</v>
      </c>
      <c r="B59" s="69">
        <v>3456754</v>
      </c>
      <c r="C59" s="59">
        <v>4693613</v>
      </c>
      <c r="D59" s="59">
        <v>2799030</v>
      </c>
      <c r="E59" s="59">
        <v>1549394</v>
      </c>
      <c r="F59" s="59">
        <v>759774</v>
      </c>
      <c r="G59" s="77">
        <v>610142</v>
      </c>
      <c r="H59" s="96">
        <v>50.5</v>
      </c>
      <c r="I59" s="100">
        <f t="shared" si="0"/>
        <v>0.73648040432817963</v>
      </c>
      <c r="J59" s="58">
        <f t="shared" si="1"/>
        <v>2.2310361341272782</v>
      </c>
      <c r="K59" s="58">
        <f t="shared" si="2"/>
        <v>4.5497134674258399</v>
      </c>
      <c r="L59" s="58">
        <f t="shared" si="3"/>
        <v>4.5875058592917712</v>
      </c>
      <c r="M59" s="60">
        <f t="shared" si="4"/>
        <v>1.458377038273623</v>
      </c>
    </row>
    <row r="60" spans="1:13" ht="25.5" x14ac:dyDescent="0.2">
      <c r="A60" s="73" t="s">
        <v>95</v>
      </c>
      <c r="B60" s="69">
        <v>137059</v>
      </c>
      <c r="C60" s="59">
        <v>363488</v>
      </c>
      <c r="D60" s="59">
        <v>116619</v>
      </c>
      <c r="E60" s="59">
        <v>159754</v>
      </c>
      <c r="F60" s="59">
        <v>35010</v>
      </c>
      <c r="G60" s="77">
        <v>44209</v>
      </c>
      <c r="H60" s="96">
        <v>9.1999999999999993</v>
      </c>
      <c r="I60" s="100">
        <f t="shared" si="0"/>
        <v>0.37706609296593008</v>
      </c>
      <c r="J60" s="58">
        <f t="shared" si="1"/>
        <v>0.85793782941272201</v>
      </c>
      <c r="K60" s="58">
        <f t="shared" si="2"/>
        <v>3.9148528991716653</v>
      </c>
      <c r="L60" s="58">
        <f t="shared" si="3"/>
        <v>2.6379017847044719</v>
      </c>
      <c r="M60" s="60">
        <f t="shared" si="4"/>
        <v>4.098544488760111</v>
      </c>
    </row>
    <row r="61" spans="1:13" ht="25.5" x14ac:dyDescent="0.2">
      <c r="A61" s="72" t="s">
        <v>96</v>
      </c>
      <c r="B61" s="69">
        <v>723101</v>
      </c>
      <c r="C61" s="59">
        <v>985236</v>
      </c>
      <c r="D61" s="59">
        <v>504328</v>
      </c>
      <c r="E61" s="59">
        <v>326004</v>
      </c>
      <c r="F61" s="59">
        <v>149797</v>
      </c>
      <c r="G61" s="77">
        <v>167202</v>
      </c>
      <c r="H61" s="96">
        <v>6.9</v>
      </c>
      <c r="I61" s="100">
        <f t="shared" si="0"/>
        <v>0.73393684355829469</v>
      </c>
      <c r="J61" s="58">
        <f t="shared" si="1"/>
        <v>2.2180740113618236</v>
      </c>
      <c r="K61" s="58">
        <f t="shared" si="2"/>
        <v>4.8272061523261485</v>
      </c>
      <c r="L61" s="58">
        <f t="shared" si="3"/>
        <v>3.016279709572852</v>
      </c>
      <c r="M61" s="60">
        <f t="shared" si="4"/>
        <v>10.636765848670937</v>
      </c>
    </row>
    <row r="62" spans="1:13" ht="25.5" x14ac:dyDescent="0.2">
      <c r="A62" s="73" t="s">
        <v>97</v>
      </c>
      <c r="B62" s="69">
        <v>175020</v>
      </c>
      <c r="C62" s="59">
        <v>671833</v>
      </c>
      <c r="D62" s="59">
        <v>135008</v>
      </c>
      <c r="E62" s="59">
        <v>148593</v>
      </c>
      <c r="F62" s="59">
        <v>70648</v>
      </c>
      <c r="G62" s="77">
        <v>69664</v>
      </c>
      <c r="H62" s="96">
        <v>-2.2000000000000002</v>
      </c>
      <c r="I62" s="100">
        <f t="shared" si="0"/>
        <v>0.26051116869817348</v>
      </c>
      <c r="J62" s="58">
        <f t="shared" si="1"/>
        <v>1.1778482162685995</v>
      </c>
      <c r="K62" s="58">
        <f t="shared" si="2"/>
        <v>2.4773525082097159</v>
      </c>
      <c r="L62" s="58">
        <f t="shared" si="3"/>
        <v>1.9379880569591181</v>
      </c>
      <c r="M62" s="60">
        <f t="shared" si="4"/>
        <v>-11.841416759007886</v>
      </c>
    </row>
    <row r="63" spans="1:13" ht="25.5" x14ac:dyDescent="0.2">
      <c r="A63" s="73" t="s">
        <v>98</v>
      </c>
      <c r="B63" s="69">
        <v>548081</v>
      </c>
      <c r="C63" s="59">
        <v>313403</v>
      </c>
      <c r="D63" s="59">
        <v>369320</v>
      </c>
      <c r="E63" s="59">
        <v>177411</v>
      </c>
      <c r="F63" s="59">
        <v>79149</v>
      </c>
      <c r="G63" s="77">
        <v>97538</v>
      </c>
      <c r="H63" s="96">
        <v>26.4</v>
      </c>
      <c r="I63" s="100">
        <f t="shared" si="0"/>
        <v>1.7488058506140656</v>
      </c>
      <c r="J63" s="58">
        <f t="shared" si="1"/>
        <v>3.0893292975069189</v>
      </c>
      <c r="K63" s="58">
        <f t="shared" si="2"/>
        <v>6.9246737166609815</v>
      </c>
      <c r="L63" s="58">
        <f t="shared" si="3"/>
        <v>3.7864217023108941</v>
      </c>
      <c r="M63" s="60">
        <f t="shared" si="4"/>
        <v>6.6242645856593398</v>
      </c>
    </row>
    <row r="64" spans="1:13" x14ac:dyDescent="0.2">
      <c r="A64" s="72" t="s">
        <v>99</v>
      </c>
      <c r="B64" s="69">
        <v>3961426</v>
      </c>
      <c r="C64" s="59">
        <v>5957841</v>
      </c>
      <c r="D64" s="59">
        <v>2816570</v>
      </c>
      <c r="E64" s="59">
        <v>1973204</v>
      </c>
      <c r="F64" s="59">
        <v>864198</v>
      </c>
      <c r="G64" s="77">
        <v>1356371</v>
      </c>
      <c r="H64" s="96">
        <v>33.700000000000003</v>
      </c>
      <c r="I64" s="100">
        <f t="shared" si="0"/>
        <v>0.66490965435297789</v>
      </c>
      <c r="J64" s="58">
        <f t="shared" si="1"/>
        <v>2.0076109718001787</v>
      </c>
      <c r="K64" s="58">
        <f t="shared" si="2"/>
        <v>4.5839333115790595</v>
      </c>
      <c r="L64" s="58">
        <f t="shared" si="3"/>
        <v>2.0765483779880283</v>
      </c>
      <c r="M64" s="60">
        <f t="shared" si="4"/>
        <v>1.9730256805726345</v>
      </c>
    </row>
    <row r="65" spans="1:13" x14ac:dyDescent="0.2">
      <c r="A65" s="73" t="s">
        <v>100</v>
      </c>
      <c r="B65" s="69">
        <v>129706</v>
      </c>
      <c r="C65" s="59">
        <v>106741</v>
      </c>
      <c r="D65" s="59">
        <v>73906</v>
      </c>
      <c r="E65" s="59">
        <v>82918</v>
      </c>
      <c r="F65" s="59">
        <v>33470</v>
      </c>
      <c r="G65" s="77">
        <v>19304</v>
      </c>
      <c r="H65" s="96">
        <v>44.5</v>
      </c>
      <c r="I65" s="100">
        <f t="shared" si="0"/>
        <v>1.2151469444730703</v>
      </c>
      <c r="J65" s="58">
        <f t="shared" si="1"/>
        <v>1.5642683132733544</v>
      </c>
      <c r="K65" s="58">
        <f t="shared" si="2"/>
        <v>3.8752913056468481</v>
      </c>
      <c r="L65" s="58">
        <f t="shared" si="3"/>
        <v>3.8285329465395774</v>
      </c>
      <c r="M65" s="60">
        <f t="shared" si="4"/>
        <v>2.7306672909507195</v>
      </c>
    </row>
    <row r="66" spans="1:13" x14ac:dyDescent="0.2">
      <c r="A66" s="73" t="s">
        <v>101</v>
      </c>
      <c r="B66" s="69">
        <v>1983028</v>
      </c>
      <c r="C66" s="59">
        <v>3812797</v>
      </c>
      <c r="D66" s="59">
        <v>1325152</v>
      </c>
      <c r="E66" s="59">
        <v>759813</v>
      </c>
      <c r="F66" s="59">
        <v>323192</v>
      </c>
      <c r="G66" s="77">
        <v>832096</v>
      </c>
      <c r="H66" s="96">
        <v>28.9</v>
      </c>
      <c r="I66" s="100">
        <f t="shared" si="0"/>
        <v>0.52009797531838176</v>
      </c>
      <c r="J66" s="58">
        <f t="shared" si="1"/>
        <v>2.6098895386101582</v>
      </c>
      <c r="K66" s="58">
        <f t="shared" si="2"/>
        <v>6.1357583108492788</v>
      </c>
      <c r="L66" s="58">
        <f t="shared" si="3"/>
        <v>1.5925470138060993</v>
      </c>
      <c r="M66" s="60">
        <f t="shared" si="4"/>
        <v>1.7996469734200062</v>
      </c>
    </row>
    <row r="67" spans="1:13" x14ac:dyDescent="0.2">
      <c r="A67" s="73" t="s">
        <v>102</v>
      </c>
      <c r="B67" s="69">
        <v>460473</v>
      </c>
      <c r="C67" s="59">
        <v>595715</v>
      </c>
      <c r="D67" s="59">
        <v>349180</v>
      </c>
      <c r="E67" s="59">
        <v>254231</v>
      </c>
      <c r="F67" s="59">
        <v>130792</v>
      </c>
      <c r="G67" s="77">
        <v>141196</v>
      </c>
      <c r="H67" s="96">
        <v>50.8</v>
      </c>
      <c r="I67" s="100">
        <f t="shared" ref="I67:I81" si="5">B67/C67</f>
        <v>0.77297533216387027</v>
      </c>
      <c r="J67" s="58">
        <f t="shared" ref="J67:J81" si="6">B67/E67</f>
        <v>1.8112385979679897</v>
      </c>
      <c r="K67" s="58">
        <f t="shared" ref="K67:K81" si="7">B67/F67</f>
        <v>3.5206511101596427</v>
      </c>
      <c r="L67" s="58">
        <f t="shared" ref="L67:L81" si="8">D67/G67</f>
        <v>2.4730162327544689</v>
      </c>
      <c r="M67" s="60">
        <f t="shared" ref="M67:M81" si="9">B67/(C67*H67/100)</f>
        <v>1.5216049845745481</v>
      </c>
    </row>
    <row r="68" spans="1:13" x14ac:dyDescent="0.2">
      <c r="A68" s="72" t="s">
        <v>103</v>
      </c>
      <c r="B68" s="69">
        <v>4490012</v>
      </c>
      <c r="C68" s="59">
        <v>36427380</v>
      </c>
      <c r="D68" s="59">
        <v>3169561</v>
      </c>
      <c r="E68" s="59">
        <v>13841612</v>
      </c>
      <c r="F68" s="59">
        <v>2294236</v>
      </c>
      <c r="G68" s="77">
        <v>820184</v>
      </c>
      <c r="H68" s="96">
        <v>36</v>
      </c>
      <c r="I68" s="100">
        <f t="shared" si="5"/>
        <v>0.12325926267549299</v>
      </c>
      <c r="J68" s="58">
        <f t="shared" si="6"/>
        <v>0.3243850499493845</v>
      </c>
      <c r="K68" s="58">
        <f t="shared" si="7"/>
        <v>1.9570837524997429</v>
      </c>
      <c r="L68" s="58">
        <f t="shared" si="8"/>
        <v>3.8644511475473795</v>
      </c>
      <c r="M68" s="60">
        <f t="shared" si="9"/>
        <v>0.34238684076525827</v>
      </c>
    </row>
    <row r="69" spans="1:13" x14ac:dyDescent="0.2">
      <c r="A69" s="72" t="s">
        <v>104</v>
      </c>
      <c r="B69" s="69">
        <v>2338556</v>
      </c>
      <c r="C69" s="59">
        <v>14655883</v>
      </c>
      <c r="D69" s="59">
        <v>1613577</v>
      </c>
      <c r="E69" s="59">
        <v>5050937</v>
      </c>
      <c r="F69" s="59">
        <v>1063455</v>
      </c>
      <c r="G69" s="77">
        <v>1317833</v>
      </c>
      <c r="H69" s="96">
        <v>33.700000000000003</v>
      </c>
      <c r="I69" s="100">
        <f t="shared" si="5"/>
        <v>0.15956431966603446</v>
      </c>
      <c r="J69" s="58">
        <f t="shared" si="6"/>
        <v>0.46299448993325398</v>
      </c>
      <c r="K69" s="58">
        <f t="shared" si="7"/>
        <v>2.1990173538137485</v>
      </c>
      <c r="L69" s="58">
        <f t="shared" si="8"/>
        <v>1.2244169025969147</v>
      </c>
      <c r="M69" s="60">
        <f t="shared" si="9"/>
        <v>0.47348462808912295</v>
      </c>
    </row>
    <row r="70" spans="1:13" x14ac:dyDescent="0.2">
      <c r="A70" s="72" t="s">
        <v>105</v>
      </c>
      <c r="B70" s="69">
        <v>6184850</v>
      </c>
      <c r="C70" s="59">
        <v>30385273</v>
      </c>
      <c r="D70" s="59">
        <v>4904077</v>
      </c>
      <c r="E70" s="59">
        <v>12675774</v>
      </c>
      <c r="F70" s="59">
        <v>3627206</v>
      </c>
      <c r="G70" s="77">
        <v>4435942</v>
      </c>
      <c r="H70" s="96">
        <v>48.1</v>
      </c>
      <c r="I70" s="100">
        <f t="shared" si="5"/>
        <v>0.20354761992758794</v>
      </c>
      <c r="J70" s="58">
        <f t="shared" si="6"/>
        <v>0.48792681220097489</v>
      </c>
      <c r="K70" s="58">
        <f t="shared" si="7"/>
        <v>1.7051278587430656</v>
      </c>
      <c r="L70" s="58">
        <f t="shared" si="8"/>
        <v>1.1055322634966824</v>
      </c>
      <c r="M70" s="60">
        <f t="shared" si="9"/>
        <v>0.42317592500538037</v>
      </c>
    </row>
    <row r="71" spans="1:13" x14ac:dyDescent="0.2">
      <c r="A71" s="73" t="s">
        <v>106</v>
      </c>
      <c r="B71" s="69">
        <v>1592155</v>
      </c>
      <c r="C71" s="59">
        <v>4289430</v>
      </c>
      <c r="D71" s="59">
        <v>1372861</v>
      </c>
      <c r="E71" s="59">
        <v>2885546</v>
      </c>
      <c r="F71" s="59">
        <v>1354838</v>
      </c>
      <c r="G71" s="77">
        <v>2234074</v>
      </c>
      <c r="H71" s="96">
        <v>34.5</v>
      </c>
      <c r="I71" s="100">
        <f t="shared" si="5"/>
        <v>0.37118101938952264</v>
      </c>
      <c r="J71" s="58">
        <f t="shared" si="6"/>
        <v>0.55176905861143788</v>
      </c>
      <c r="K71" s="58">
        <f t="shared" si="7"/>
        <v>1.1751626393709063</v>
      </c>
      <c r="L71" s="58">
        <f t="shared" si="8"/>
        <v>0.61451008337235025</v>
      </c>
      <c r="M71" s="60">
        <f t="shared" si="9"/>
        <v>1.0758870127232538</v>
      </c>
    </row>
    <row r="72" spans="1:13" ht="25.5" x14ac:dyDescent="0.2">
      <c r="A72" s="72" t="s">
        <v>107</v>
      </c>
      <c r="B72" s="69">
        <v>1582634</v>
      </c>
      <c r="C72" s="59">
        <v>3608708</v>
      </c>
      <c r="D72" s="59">
        <v>965130</v>
      </c>
      <c r="E72" s="59">
        <v>1183265</v>
      </c>
      <c r="F72" s="59">
        <v>342375</v>
      </c>
      <c r="G72" s="77">
        <v>421266</v>
      </c>
      <c r="H72" s="96">
        <v>47.1</v>
      </c>
      <c r="I72" s="100">
        <f t="shared" si="5"/>
        <v>0.43855972830165257</v>
      </c>
      <c r="J72" s="58">
        <f t="shared" si="6"/>
        <v>1.3375144198467799</v>
      </c>
      <c r="K72" s="58">
        <f t="shared" si="7"/>
        <v>4.6225162468054037</v>
      </c>
      <c r="L72" s="58">
        <f t="shared" si="8"/>
        <v>2.2910227742091696</v>
      </c>
      <c r="M72" s="60">
        <f t="shared" si="9"/>
        <v>0.93112468853854036</v>
      </c>
    </row>
    <row r="73" spans="1:13" ht="38.25" x14ac:dyDescent="0.2">
      <c r="A73" s="73" t="s">
        <v>108</v>
      </c>
      <c r="B73" s="69">
        <v>89142</v>
      </c>
      <c r="C73" s="59">
        <v>114168</v>
      </c>
      <c r="D73" s="59">
        <v>71934</v>
      </c>
      <c r="E73" s="59">
        <v>66175</v>
      </c>
      <c r="F73" s="59">
        <v>37022</v>
      </c>
      <c r="G73" s="77">
        <v>27748</v>
      </c>
      <c r="H73" s="96">
        <v>13</v>
      </c>
      <c r="I73" s="100">
        <f t="shared" si="5"/>
        <v>0.78079672062224093</v>
      </c>
      <c r="J73" s="58">
        <f t="shared" si="6"/>
        <v>1.3470646014355874</v>
      </c>
      <c r="K73" s="58">
        <f t="shared" si="7"/>
        <v>2.4078115714980282</v>
      </c>
      <c r="L73" s="58">
        <f t="shared" si="8"/>
        <v>2.5924030560761135</v>
      </c>
      <c r="M73" s="60">
        <f t="shared" si="9"/>
        <v>6.0061286201710837</v>
      </c>
    </row>
    <row r="74" spans="1:13" ht="25.5" x14ac:dyDescent="0.2">
      <c r="A74" s="72" t="s">
        <v>109</v>
      </c>
      <c r="B74" s="69">
        <v>64929</v>
      </c>
      <c r="C74" s="59">
        <v>2023170</v>
      </c>
      <c r="D74" s="59">
        <v>49098</v>
      </c>
      <c r="E74" s="59">
        <v>113883</v>
      </c>
      <c r="F74" s="59">
        <v>45709</v>
      </c>
      <c r="G74" s="77">
        <v>39632</v>
      </c>
      <c r="H74" s="96">
        <v>83.3</v>
      </c>
      <c r="I74" s="100">
        <f t="shared" si="5"/>
        <v>3.209270600097866E-2</v>
      </c>
      <c r="J74" s="58">
        <f t="shared" si="6"/>
        <v>0.57013777297752954</v>
      </c>
      <c r="K74" s="58">
        <f t="shared" si="7"/>
        <v>1.4204861187074755</v>
      </c>
      <c r="L74" s="58">
        <f t="shared" si="8"/>
        <v>1.2388473960436011</v>
      </c>
      <c r="M74" s="60">
        <f t="shared" si="9"/>
        <v>3.8526657864320121E-2</v>
      </c>
    </row>
    <row r="75" spans="1:13" x14ac:dyDescent="0.2">
      <c r="A75" s="72" t="s">
        <v>110</v>
      </c>
      <c r="B75" s="69">
        <v>77135</v>
      </c>
      <c r="C75" s="59">
        <v>170931</v>
      </c>
      <c r="D75" s="59">
        <v>49903</v>
      </c>
      <c r="E75" s="59">
        <v>80968</v>
      </c>
      <c r="F75" s="59">
        <v>22368</v>
      </c>
      <c r="G75" s="77">
        <v>31913</v>
      </c>
      <c r="H75" s="96">
        <v>74.5</v>
      </c>
      <c r="I75" s="100">
        <f t="shared" si="5"/>
        <v>0.4512639603114707</v>
      </c>
      <c r="J75" s="58">
        <f t="shared" si="6"/>
        <v>0.95266031024602316</v>
      </c>
      <c r="K75" s="58">
        <f t="shared" si="7"/>
        <v>3.4484531473533617</v>
      </c>
      <c r="L75" s="58">
        <f t="shared" si="8"/>
        <v>1.5637201140601009</v>
      </c>
      <c r="M75" s="60">
        <f t="shared" si="9"/>
        <v>0.60572343665969219</v>
      </c>
    </row>
    <row r="76" spans="1:13" ht="25.5" x14ac:dyDescent="0.2">
      <c r="A76" s="72" t="s">
        <v>111</v>
      </c>
      <c r="B76" s="69">
        <v>405721</v>
      </c>
      <c r="C76" s="59">
        <v>501196</v>
      </c>
      <c r="D76" s="59">
        <v>311535</v>
      </c>
      <c r="E76" s="59">
        <v>167649</v>
      </c>
      <c r="F76" s="59">
        <v>53596</v>
      </c>
      <c r="G76" s="77">
        <v>73309</v>
      </c>
      <c r="H76" s="96">
        <v>52.4</v>
      </c>
      <c r="I76" s="100">
        <f t="shared" si="5"/>
        <v>0.80950566245540667</v>
      </c>
      <c r="J76" s="58">
        <f t="shared" si="6"/>
        <v>2.420062153666291</v>
      </c>
      <c r="K76" s="58">
        <f t="shared" si="7"/>
        <v>7.5699865661616537</v>
      </c>
      <c r="L76" s="58">
        <f t="shared" si="8"/>
        <v>4.249614644859431</v>
      </c>
      <c r="M76" s="60">
        <f t="shared" si="9"/>
        <v>1.544858134456883</v>
      </c>
    </row>
    <row r="77" spans="1:13" x14ac:dyDescent="0.2">
      <c r="A77" s="73" t="s">
        <v>112</v>
      </c>
      <c r="B77" s="69">
        <v>401371</v>
      </c>
      <c r="C77" s="59">
        <v>474350</v>
      </c>
      <c r="D77" s="59">
        <v>308387</v>
      </c>
      <c r="E77" s="59">
        <v>149482</v>
      </c>
      <c r="F77" s="59">
        <v>52447</v>
      </c>
      <c r="G77" s="77">
        <v>72369</v>
      </c>
      <c r="H77" s="96">
        <v>51.7</v>
      </c>
      <c r="I77" s="100">
        <f t="shared" si="5"/>
        <v>0.846149467692632</v>
      </c>
      <c r="J77" s="58">
        <f t="shared" si="6"/>
        <v>2.68507913996334</v>
      </c>
      <c r="K77" s="58">
        <f t="shared" si="7"/>
        <v>7.6528876770835321</v>
      </c>
      <c r="L77" s="58">
        <f t="shared" si="8"/>
        <v>4.2613135458552698</v>
      </c>
      <c r="M77" s="60">
        <f t="shared" si="9"/>
        <v>1.6366527421520929</v>
      </c>
    </row>
    <row r="78" spans="1:13" ht="25.5" x14ac:dyDescent="0.2">
      <c r="A78" s="72" t="s">
        <v>113</v>
      </c>
      <c r="B78" s="69">
        <v>549427</v>
      </c>
      <c r="C78" s="59">
        <v>511176</v>
      </c>
      <c r="D78" s="59">
        <v>445040</v>
      </c>
      <c r="E78" s="59">
        <v>206352</v>
      </c>
      <c r="F78" s="59">
        <v>59848</v>
      </c>
      <c r="G78" s="77">
        <v>74315</v>
      </c>
      <c r="H78" s="96">
        <v>33.299999999999997</v>
      </c>
      <c r="I78" s="100">
        <f t="shared" si="5"/>
        <v>1.0748294129614848</v>
      </c>
      <c r="J78" s="58">
        <f t="shared" si="6"/>
        <v>2.6625717221059162</v>
      </c>
      <c r="K78" s="58">
        <f t="shared" si="7"/>
        <v>9.1803736131533213</v>
      </c>
      <c r="L78" s="58">
        <f t="shared" si="8"/>
        <v>5.9885622014398168</v>
      </c>
      <c r="M78" s="60">
        <f t="shared" si="9"/>
        <v>3.2277159548392942</v>
      </c>
    </row>
    <row r="79" spans="1:13" ht="25.5" x14ac:dyDescent="0.2">
      <c r="A79" s="73" t="s">
        <v>114</v>
      </c>
      <c r="B79" s="69">
        <v>5337</v>
      </c>
      <c r="C79" s="59">
        <v>11644</v>
      </c>
      <c r="D79" s="59">
        <v>3901</v>
      </c>
      <c r="E79" s="59">
        <v>3249</v>
      </c>
      <c r="F79" s="59">
        <v>1395</v>
      </c>
      <c r="G79" s="77">
        <v>1442</v>
      </c>
      <c r="H79" s="96">
        <v>67.900000000000006</v>
      </c>
      <c r="I79" s="100">
        <f t="shared" si="5"/>
        <v>0.45834764685675028</v>
      </c>
      <c r="J79" s="58">
        <f t="shared" si="6"/>
        <v>1.6426592797783934</v>
      </c>
      <c r="K79" s="58">
        <f t="shared" si="7"/>
        <v>3.8258064516129031</v>
      </c>
      <c r="L79" s="58">
        <f t="shared" si="8"/>
        <v>2.7052704576976421</v>
      </c>
      <c r="M79" s="60">
        <f t="shared" si="9"/>
        <v>0.67503335325000036</v>
      </c>
    </row>
    <row r="80" spans="1:13" x14ac:dyDescent="0.2">
      <c r="A80" s="73" t="s">
        <v>115</v>
      </c>
      <c r="B80" s="69">
        <v>244909</v>
      </c>
      <c r="C80" s="59">
        <v>356773</v>
      </c>
      <c r="D80" s="59">
        <v>219582</v>
      </c>
      <c r="E80" s="59">
        <v>140339</v>
      </c>
      <c r="F80" s="59">
        <v>40930</v>
      </c>
      <c r="G80" s="77">
        <v>54905</v>
      </c>
      <c r="H80" s="96">
        <v>27.1</v>
      </c>
      <c r="I80" s="100">
        <f t="shared" si="5"/>
        <v>0.68645609393087481</v>
      </c>
      <c r="J80" s="58">
        <f t="shared" si="6"/>
        <v>1.7451243061444075</v>
      </c>
      <c r="K80" s="58">
        <f t="shared" si="7"/>
        <v>5.9836061568531642</v>
      </c>
      <c r="L80" s="58">
        <f t="shared" si="8"/>
        <v>3.9993078954557872</v>
      </c>
      <c r="M80" s="60">
        <f t="shared" si="9"/>
        <v>2.5330483170880989</v>
      </c>
    </row>
    <row r="81" spans="1:13" ht="13.5" thickBot="1" x14ac:dyDescent="0.25">
      <c r="A81" s="75" t="s">
        <v>116</v>
      </c>
      <c r="B81" s="70">
        <v>283481</v>
      </c>
      <c r="C81" s="61">
        <v>415023</v>
      </c>
      <c r="D81" s="61">
        <v>243843</v>
      </c>
      <c r="E81" s="61">
        <v>247841</v>
      </c>
      <c r="F81" s="61">
        <v>84511</v>
      </c>
      <c r="G81" s="78">
        <v>106537</v>
      </c>
      <c r="H81" s="97">
        <v>54.1</v>
      </c>
      <c r="I81" s="101">
        <f t="shared" si="5"/>
        <v>0.68304889126626722</v>
      </c>
      <c r="J81" s="62">
        <f t="shared" si="6"/>
        <v>1.1438018729750121</v>
      </c>
      <c r="K81" s="62">
        <f t="shared" si="7"/>
        <v>3.3543680704287016</v>
      </c>
      <c r="L81" s="62">
        <f t="shared" si="8"/>
        <v>2.2888104602156996</v>
      </c>
      <c r="M81" s="63">
        <f t="shared" si="9"/>
        <v>1.2625672666659282</v>
      </c>
    </row>
    <row r="85" spans="1:13" ht="13.5" thickBot="1" x14ac:dyDescent="0.25"/>
    <row r="86" spans="1:13" ht="51.75" thickBot="1" x14ac:dyDescent="0.25">
      <c r="A86" s="102" t="s">
        <v>15</v>
      </c>
      <c r="B86" s="79" t="s">
        <v>123</v>
      </c>
      <c r="C86" s="66" t="s">
        <v>127</v>
      </c>
      <c r="D86" s="66" t="s">
        <v>124</v>
      </c>
      <c r="E86" s="66" t="s">
        <v>125</v>
      </c>
      <c r="F86" s="67" t="s">
        <v>126</v>
      </c>
    </row>
    <row r="87" spans="1:13" ht="13.5" thickBot="1" x14ac:dyDescent="0.25">
      <c r="A87" s="106" t="s">
        <v>36</v>
      </c>
      <c r="B87" s="98">
        <v>0.6002488569653468</v>
      </c>
      <c r="C87" s="88">
        <v>1.4989921144811971</v>
      </c>
      <c r="D87" s="88">
        <v>3.4351235419143626</v>
      </c>
      <c r="E87" s="88">
        <v>2.5872363550691078</v>
      </c>
      <c r="F87" s="89">
        <v>1.4498764660998715</v>
      </c>
    </row>
    <row r="88" spans="1:13" ht="25.5" x14ac:dyDescent="0.2">
      <c r="A88" s="105" t="s">
        <v>130</v>
      </c>
      <c r="B88" s="99">
        <v>0.47710942227746644</v>
      </c>
      <c r="C88" s="64">
        <v>1.1439209570420745</v>
      </c>
      <c r="D88" s="64">
        <v>3.0731689173723966</v>
      </c>
      <c r="E88" s="64">
        <v>2.8055678414318592</v>
      </c>
      <c r="F88" s="65">
        <v>1.2296634594780063</v>
      </c>
    </row>
    <row r="89" spans="1:13" x14ac:dyDescent="0.2">
      <c r="A89" s="103" t="s">
        <v>131</v>
      </c>
      <c r="B89" s="100">
        <v>0.60111376262704441</v>
      </c>
      <c r="C89" s="58">
        <v>1.7596576930985639</v>
      </c>
      <c r="D89" s="58">
        <v>2.8372538986463405</v>
      </c>
      <c r="E89" s="58">
        <v>3.141891957842998</v>
      </c>
      <c r="F89" s="60">
        <v>1.0676976245595815</v>
      </c>
    </row>
    <row r="90" spans="1:13" x14ac:dyDescent="0.2">
      <c r="A90" s="103" t="s">
        <v>132</v>
      </c>
      <c r="B90" s="100">
        <v>0.75001096167208692</v>
      </c>
      <c r="C90" s="58">
        <v>1.6049629451659531</v>
      </c>
      <c r="D90" s="58">
        <v>3.0230845223836726</v>
      </c>
      <c r="E90" s="58">
        <v>2.0456684300964483</v>
      </c>
      <c r="F90" s="60">
        <v>2.5252894332393501</v>
      </c>
    </row>
    <row r="91" spans="1:13" x14ac:dyDescent="0.2">
      <c r="A91" s="103" t="s">
        <v>133</v>
      </c>
      <c r="B91" s="100">
        <v>0.65261126708691719</v>
      </c>
      <c r="C91" s="58">
        <v>2.6708645821916734</v>
      </c>
      <c r="D91" s="58">
        <v>4.0557756341850686</v>
      </c>
      <c r="E91" s="58">
        <v>2.8120858820820636</v>
      </c>
      <c r="F91" s="60">
        <v>1.113671104243886</v>
      </c>
    </row>
    <row r="92" spans="1:13" ht="25.5" x14ac:dyDescent="0.2">
      <c r="A92" s="103" t="s">
        <v>134</v>
      </c>
      <c r="B92" s="100">
        <v>0.55975279874957462</v>
      </c>
      <c r="C92" s="58">
        <v>2.4283205016251275</v>
      </c>
      <c r="D92" s="58">
        <v>4.4458416363178266</v>
      </c>
      <c r="E92" s="58">
        <v>3.3395762419038237</v>
      </c>
      <c r="F92" s="60">
        <v>0.87873280808410459</v>
      </c>
    </row>
    <row r="93" spans="1:13" x14ac:dyDescent="0.2">
      <c r="A93" s="103" t="s">
        <v>135</v>
      </c>
      <c r="B93" s="100">
        <v>0.5964196007741146</v>
      </c>
      <c r="C93" s="58">
        <v>0.84711970958881933</v>
      </c>
      <c r="D93" s="58">
        <v>1.73835192165788</v>
      </c>
      <c r="E93" s="58">
        <v>1.2588273994437669</v>
      </c>
      <c r="F93" s="60">
        <v>7.6464051381296754</v>
      </c>
    </row>
    <row r="94" spans="1:13" ht="25.5" x14ac:dyDescent="0.2">
      <c r="A94" s="103" t="s">
        <v>136</v>
      </c>
      <c r="B94" s="100">
        <v>1.2304866540189783</v>
      </c>
      <c r="C94" s="58">
        <v>2.45737384425487</v>
      </c>
      <c r="D94" s="58">
        <v>5.1516945898063247</v>
      </c>
      <c r="E94" s="58">
        <v>3.9875149255006779</v>
      </c>
      <c r="F94" s="60">
        <v>2.9508073237865182</v>
      </c>
    </row>
    <row r="95" spans="1:13" x14ac:dyDescent="0.2">
      <c r="A95" s="103" t="s">
        <v>137</v>
      </c>
      <c r="B95" s="100">
        <v>0.52203732622997112</v>
      </c>
      <c r="C95" s="58">
        <v>2.879795991877748</v>
      </c>
      <c r="D95" s="58">
        <v>5.2377785009901263</v>
      </c>
      <c r="E95" s="58">
        <v>4.0341847756049303</v>
      </c>
      <c r="F95" s="60">
        <v>0.90161887086350789</v>
      </c>
    </row>
    <row r="96" spans="1:13" ht="25.5" x14ac:dyDescent="0.2">
      <c r="A96" s="103" t="s">
        <v>138</v>
      </c>
      <c r="B96" s="100">
        <v>0.73393684355829469</v>
      </c>
      <c r="C96" s="58">
        <v>2.2180740113618236</v>
      </c>
      <c r="D96" s="58">
        <v>4.8272061523261485</v>
      </c>
      <c r="E96" s="58">
        <v>3.016279709572852</v>
      </c>
      <c r="F96" s="60">
        <v>10.636765848670937</v>
      </c>
    </row>
    <row r="97" spans="1:6" x14ac:dyDescent="0.2">
      <c r="A97" s="103" t="s">
        <v>139</v>
      </c>
      <c r="B97" s="100">
        <v>0.66490965435297789</v>
      </c>
      <c r="C97" s="58">
        <v>2.0076109718001787</v>
      </c>
      <c r="D97" s="58">
        <v>4.5839333115790595</v>
      </c>
      <c r="E97" s="58">
        <v>2.0765483779880283</v>
      </c>
      <c r="F97" s="60">
        <v>1.9730256805726345</v>
      </c>
    </row>
    <row r="98" spans="1:6" x14ac:dyDescent="0.2">
      <c r="A98" s="103" t="s">
        <v>140</v>
      </c>
      <c r="B98" s="100">
        <v>0.12325926267549299</v>
      </c>
      <c r="C98" s="58">
        <v>0.3243850499493845</v>
      </c>
      <c r="D98" s="58">
        <v>1.9570837524997429</v>
      </c>
      <c r="E98" s="58">
        <v>3.8644511475473795</v>
      </c>
      <c r="F98" s="60">
        <v>0.34238684076525827</v>
      </c>
    </row>
    <row r="99" spans="1:6" x14ac:dyDescent="0.2">
      <c r="A99" s="103" t="s">
        <v>141</v>
      </c>
      <c r="B99" s="100">
        <v>0.15956431966603446</v>
      </c>
      <c r="C99" s="58">
        <v>0.46299448993325398</v>
      </c>
      <c r="D99" s="58">
        <v>2.1990173538137485</v>
      </c>
      <c r="E99" s="58">
        <v>1.2244169025969147</v>
      </c>
      <c r="F99" s="60">
        <v>0.47348462808912295</v>
      </c>
    </row>
    <row r="100" spans="1:6" x14ac:dyDescent="0.2">
      <c r="A100" s="103" t="s">
        <v>142</v>
      </c>
      <c r="B100" s="100">
        <v>0.20354761992758794</v>
      </c>
      <c r="C100" s="58">
        <v>0.48792681220097489</v>
      </c>
      <c r="D100" s="58">
        <v>1.7051278587430656</v>
      </c>
      <c r="E100" s="58">
        <v>1.1055322634966824</v>
      </c>
      <c r="F100" s="60">
        <v>0.42317592500538037</v>
      </c>
    </row>
    <row r="101" spans="1:6" ht="25.5" x14ac:dyDescent="0.2">
      <c r="A101" s="103" t="s">
        <v>143</v>
      </c>
      <c r="B101" s="100">
        <v>0.43855972830165257</v>
      </c>
      <c r="C101" s="58">
        <v>1.3375144198467799</v>
      </c>
      <c r="D101" s="58">
        <v>4.6225162468054037</v>
      </c>
      <c r="E101" s="58">
        <v>2.2910227742091696</v>
      </c>
      <c r="F101" s="60">
        <v>0.93112468853854036</v>
      </c>
    </row>
    <row r="102" spans="1:6" ht="25.5" x14ac:dyDescent="0.2">
      <c r="A102" s="103" t="s">
        <v>144</v>
      </c>
      <c r="B102" s="100">
        <v>3.209270600097866E-2</v>
      </c>
      <c r="C102" s="58">
        <v>0.57013777297752954</v>
      </c>
      <c r="D102" s="58">
        <v>1.4204861187074755</v>
      </c>
      <c r="E102" s="58">
        <v>1.2388473960436011</v>
      </c>
      <c r="F102" s="60">
        <v>3.8526657864320121E-2</v>
      </c>
    </row>
    <row r="103" spans="1:6" x14ac:dyDescent="0.2">
      <c r="A103" s="103" t="s">
        <v>145</v>
      </c>
      <c r="B103" s="100">
        <v>0.4512639603114707</v>
      </c>
      <c r="C103" s="58">
        <v>0.95266031024602316</v>
      </c>
      <c r="D103" s="58">
        <v>3.4484531473533617</v>
      </c>
      <c r="E103" s="58">
        <v>1.5637201140601009</v>
      </c>
      <c r="F103" s="60">
        <v>0.60572343665969219</v>
      </c>
    </row>
    <row r="104" spans="1:6" ht="25.5" x14ac:dyDescent="0.2">
      <c r="A104" s="103" t="s">
        <v>146</v>
      </c>
      <c r="B104" s="100">
        <v>0.80950566245540667</v>
      </c>
      <c r="C104" s="58">
        <v>2.420062153666291</v>
      </c>
      <c r="D104" s="58">
        <v>7.5699865661616537</v>
      </c>
      <c r="E104" s="58">
        <v>4.249614644859431</v>
      </c>
      <c r="F104" s="60">
        <v>1.544858134456883</v>
      </c>
    </row>
    <row r="105" spans="1:6" ht="25.5" x14ac:dyDescent="0.2">
      <c r="A105" s="103" t="s">
        <v>147</v>
      </c>
      <c r="B105" s="100">
        <v>1.0748294129614848</v>
      </c>
      <c r="C105" s="58">
        <v>2.6625717221059162</v>
      </c>
      <c r="D105" s="58">
        <v>9.1803736131533213</v>
      </c>
      <c r="E105" s="58">
        <v>5.9885622014398168</v>
      </c>
      <c r="F105" s="60">
        <v>3.2277159548392942</v>
      </c>
    </row>
    <row r="106" spans="1:6" ht="13.5" thickBot="1" x14ac:dyDescent="0.25">
      <c r="A106" s="104" t="s">
        <v>148</v>
      </c>
      <c r="B106" s="101">
        <v>0.68304889126626722</v>
      </c>
      <c r="C106" s="62">
        <v>1.1438018729750121</v>
      </c>
      <c r="D106" s="62">
        <v>3.3543680704287016</v>
      </c>
      <c r="E106" s="62">
        <v>2.2888104602156996</v>
      </c>
      <c r="F106" s="63">
        <v>1.2625672666659282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Анализ оборачиваемости</vt:lpstr>
      <vt:lpstr>Оборачиваемость по ВЭД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Воробьева Ольга</dc:creator>
  <cp:lastModifiedBy>Воробьева Ольга</cp:lastModifiedBy>
  <dcterms:created xsi:type="dcterms:W3CDTF">2015-06-05T18:19:34Z</dcterms:created>
  <dcterms:modified xsi:type="dcterms:W3CDTF">2022-03-20T13:45:45Z</dcterms:modified>
</cp:coreProperties>
</file>