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Анализ запасов ABC_XYZ\"/>
    </mc:Choice>
  </mc:AlternateContent>
  <xr:revisionPtr revIDLastSave="0" documentId="13_ncr:1_{A7125C30-9FC7-4812-BDAA-A2DB839AA5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АВС_XYZ-мето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E17" i="1"/>
  <c r="J38" i="1" s="1"/>
  <c r="E16" i="1"/>
  <c r="J34" i="1" s="1"/>
  <c r="E15" i="1"/>
  <c r="I30" i="1"/>
  <c r="I31" i="1"/>
  <c r="I32" i="1"/>
  <c r="I33" i="1"/>
  <c r="I34" i="1"/>
  <c r="I35" i="1"/>
  <c r="I36" i="1"/>
  <c r="I37" i="1"/>
  <c r="I38" i="1"/>
  <c r="I29" i="1"/>
  <c r="J32" i="1"/>
  <c r="G38" i="1"/>
  <c r="H38" i="1" s="1"/>
  <c r="F38" i="1"/>
  <c r="G37" i="1"/>
  <c r="F37" i="1"/>
  <c r="H37" i="1" s="1"/>
  <c r="H36" i="1"/>
  <c r="G36" i="1"/>
  <c r="F36" i="1"/>
  <c r="G35" i="1"/>
  <c r="F35" i="1"/>
  <c r="H35" i="1" s="1"/>
  <c r="G34" i="1"/>
  <c r="F34" i="1"/>
  <c r="H34" i="1" s="1"/>
  <c r="H33" i="1"/>
  <c r="G33" i="1"/>
  <c r="F33" i="1"/>
  <c r="G32" i="1"/>
  <c r="F32" i="1"/>
  <c r="H32" i="1" s="1"/>
  <c r="G31" i="1"/>
  <c r="F31" i="1"/>
  <c r="H31" i="1" s="1"/>
  <c r="H30" i="1"/>
  <c r="G30" i="1"/>
  <c r="F30" i="1"/>
  <c r="G29" i="1"/>
  <c r="F29" i="1"/>
  <c r="H29" i="1" s="1"/>
  <c r="C25" i="1"/>
  <c r="B25" i="1"/>
  <c r="C20" i="1" s="1"/>
  <c r="C19" i="1" l="1"/>
  <c r="C15" i="1"/>
  <c r="D15" i="1" s="1"/>
  <c r="C18" i="1"/>
  <c r="C24" i="1"/>
  <c r="C17" i="1"/>
  <c r="C23" i="1"/>
  <c r="C16" i="1"/>
  <c r="C22" i="1"/>
  <c r="C21" i="1"/>
  <c r="D18" i="1" l="1"/>
  <c r="D19" i="1" l="1"/>
  <c r="E18" i="1"/>
  <c r="J33" i="1" s="1"/>
  <c r="D20" i="1" l="1"/>
  <c r="E19" i="1"/>
  <c r="J37" i="1" s="1"/>
  <c r="D21" i="1" l="1"/>
  <c r="E20" i="1"/>
  <c r="J31" i="1" s="1"/>
  <c r="D22" i="1" l="1"/>
  <c r="E21" i="1"/>
  <c r="J36" i="1" s="1"/>
  <c r="D23" i="1" l="1"/>
  <c r="E22" i="1"/>
  <c r="J35" i="1" s="1"/>
  <c r="D24" i="1" l="1"/>
  <c r="E24" i="1" s="1"/>
  <c r="J29" i="1" s="1"/>
  <c r="E23" i="1"/>
  <c r="J30" i="1" s="1"/>
</calcChain>
</file>

<file path=xl/sharedStrings.xml><?xml version="1.0" encoding="utf-8"?>
<sst xmlns="http://schemas.openxmlformats.org/spreadsheetml/2006/main" count="54" uniqueCount="30">
  <si>
    <t>Ассортиментная позиция</t>
  </si>
  <si>
    <t>Выручка, млн руб.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</si>
  <si>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</si>
  <si>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</si>
  <si>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</si>
  <si>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</si>
  <si>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</si>
  <si>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</si>
  <si>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</si>
  <si>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</si>
  <si>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</si>
  <si>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</si>
  <si>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Итого</t>
  </si>
  <si>
    <t>Кварталы</t>
  </si>
  <si>
    <t>I</t>
  </si>
  <si>
    <t>II</t>
  </si>
  <si>
    <t>III</t>
  </si>
  <si>
    <t>IV</t>
  </si>
  <si>
    <t>Вариация, %</t>
  </si>
  <si>
    <t>Группа</t>
  </si>
  <si>
    <t>Группа по методу XYZ</t>
  </si>
  <si>
    <t>Группа по методу АВС</t>
  </si>
  <si>
    <t>Доля в общей выручке, %</t>
  </si>
  <si>
    <t>Доля в общей выручке нарастающим итогом, %</t>
  </si>
  <si>
    <t>×</t>
  </si>
  <si>
    <t>Среднеквадра-тическое отклонение, ед.</t>
  </si>
  <si>
    <t>Среднее арифметичес-кое значение, ед.</t>
  </si>
  <si>
    <t>Исходные данные</t>
  </si>
  <si>
    <t>Анализ по методу АВС</t>
  </si>
  <si>
    <t>Анализ по методу XYZ и сводная 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</si>
</sst>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orbel"/>
      <family val="2"/>
      <scheme val="minor"/>
    </font>
    <font>
      <sz val="8"/>
      <name val="Corbel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8"/>
      <color theme="0"/>
      <name val="Arial Black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2" fillId="0" borderId="28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2" fillId="4" borderId="1" xfId="0" applyNumberFormat="1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6" borderId="16" xfId="0" applyNumberFormat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7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Окаймление">
  <a:themeElements>
    <a:clrScheme name="Окаймление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Окаймление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Окаймление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sqref="A1:B1"/>
    </sheetView>
  </sheetViews>
  <sheetFormatPr defaultRowHeight="15" x14ac:dyDescent="0.2"/>
  <cols>
    <col min="1" max="1" width="28.125" style="2" customWidth="1"/>
    <col min="2" max="10" width="16.125" style="2" customWidth="1"/>
    <col min="11" max="16384" width="9" style="2"/>
  </cols>
  <sheetData>
    <row r="1" spans="1:5" ht="39" customHeight="1" thickBot="1" x14ac:dyDescent="0.25">
      <c r="A1" s="72" t="s">
        <v>27</v>
      </c>
      <c r="B1" s="72"/>
      <c r="C1" s="52"/>
      <c r="D1" s="52"/>
      <c r="E1" s="52"/>
    </row>
    <row r="2" spans="1:5" ht="32.25" thickBot="1" x14ac:dyDescent="0.25">
      <c r="A2" s="44" t="s">
        <v>0</v>
      </c>
      <c r="B2" s="45" t="s">
        <v>1</v>
      </c>
    </row>
    <row r="3" spans="1:5" x14ac:dyDescent="0.2">
      <c r="A3" s="17" t="s">
        <v>2</v>
      </c>
      <c r="B3" s="13">
        <v>1.5</v>
      </c>
    </row>
    <row r="4" spans="1:5" x14ac:dyDescent="0.2">
      <c r="A4" s="18" t="s">
        <v>3</v>
      </c>
      <c r="B4" s="14">
        <v>1.8</v>
      </c>
    </row>
    <row r="5" spans="1:5" x14ac:dyDescent="0.2">
      <c r="A5" s="18" t="s">
        <v>4</v>
      </c>
      <c r="B5" s="14">
        <v>10.199999999999999</v>
      </c>
    </row>
    <row r="6" spans="1:5" x14ac:dyDescent="0.2">
      <c r="A6" s="18" t="s">
        <v>5</v>
      </c>
      <c r="B6" s="14">
        <v>84.1</v>
      </c>
    </row>
    <row r="7" spans="1:5" x14ac:dyDescent="0.2">
      <c r="A7" s="18" t="s">
        <v>6</v>
      </c>
      <c r="B7" s="14">
        <v>18.8</v>
      </c>
    </row>
    <row r="8" spans="1:5" x14ac:dyDescent="0.2">
      <c r="A8" s="18" t="s">
        <v>7</v>
      </c>
      <c r="B8" s="14">
        <v>55.6</v>
      </c>
    </row>
    <row r="9" spans="1:5" x14ac:dyDescent="0.2">
      <c r="A9" s="18" t="s">
        <v>8</v>
      </c>
      <c r="B9" s="14">
        <v>2.5</v>
      </c>
    </row>
    <row r="10" spans="1:5" x14ac:dyDescent="0.2">
      <c r="A10" s="18" t="s">
        <v>9</v>
      </c>
      <c r="B10" s="15">
        <v>3.1</v>
      </c>
    </row>
    <row r="11" spans="1:5" x14ac:dyDescent="0.2">
      <c r="A11" s="18" t="s">
        <v>10</v>
      </c>
      <c r="B11" s="15">
        <v>11.5</v>
      </c>
    </row>
    <row r="12" spans="1:5" ht="15.75" thickBot="1" x14ac:dyDescent="0.25">
      <c r="A12" s="19" t="s">
        <v>11</v>
      </c>
      <c r="B12" s="16">
        <v>42.4</v>
      </c>
    </row>
    <row r="13" spans="1:5" ht="39" customHeight="1" thickBot="1" x14ac:dyDescent="0.25">
      <c r="A13" s="71" t="s">
        <v>28</v>
      </c>
      <c r="B13" s="71"/>
      <c r="C13" s="71"/>
      <c r="D13" s="71"/>
      <c r="E13" s="71"/>
    </row>
    <row r="14" spans="1:5" ht="63.75" thickBot="1" x14ac:dyDescent="0.25">
      <c r="A14" s="44" t="s">
        <v>0</v>
      </c>
      <c r="B14" s="46" t="s">
        <v>1</v>
      </c>
      <c r="C14" s="47" t="s">
        <v>22</v>
      </c>
      <c r="D14" s="47" t="s">
        <v>23</v>
      </c>
      <c r="E14" s="48" t="s">
        <v>19</v>
      </c>
    </row>
    <row r="15" spans="1:5" x14ac:dyDescent="0.2">
      <c r="A15" s="17" t="s">
        <v>5</v>
      </c>
      <c r="B15" s="20">
        <v>84.1</v>
      </c>
      <c r="C15" s="6">
        <f>B15/$B$25*100</f>
        <v>36.328293736501074</v>
      </c>
      <c r="D15" s="54">
        <f>C15</f>
        <v>36.328293736501074</v>
      </c>
      <c r="E15" s="55" t="str">
        <f>IF(D15&lt;=80,"А",IF(D15&gt;95,"С","В"))</f>
        <v>А</v>
      </c>
    </row>
    <row r="16" spans="1:5" x14ac:dyDescent="0.2">
      <c r="A16" s="18" t="s">
        <v>7</v>
      </c>
      <c r="B16" s="21">
        <v>55.6</v>
      </c>
      <c r="C16" s="5">
        <f t="shared" ref="C16:C24" si="0">B16/$B$25*100</f>
        <v>24.017278617710584</v>
      </c>
      <c r="D16" s="56">
        <f>D15+C16</f>
        <v>60.345572354211654</v>
      </c>
      <c r="E16" s="55" t="str">
        <f t="shared" ref="E16:E24" si="1">IF(D16&lt;=80,"А",IF(D16&gt;95,"С","В"))</f>
        <v>А</v>
      </c>
    </row>
    <row r="17" spans="1:10" x14ac:dyDescent="0.2">
      <c r="A17" s="18" t="s">
        <v>11</v>
      </c>
      <c r="B17" s="21">
        <v>42.4</v>
      </c>
      <c r="C17" s="5">
        <f t="shared" si="0"/>
        <v>18.315334773218144</v>
      </c>
      <c r="D17" s="56">
        <f t="shared" ref="D17:D24" si="2">D16+C17</f>
        <v>78.660907127429795</v>
      </c>
      <c r="E17" s="55" t="str">
        <f t="shared" si="1"/>
        <v>А</v>
      </c>
    </row>
    <row r="18" spans="1:10" x14ac:dyDescent="0.2">
      <c r="A18" s="18" t="s">
        <v>6</v>
      </c>
      <c r="B18" s="21">
        <v>18.8</v>
      </c>
      <c r="C18" s="5">
        <f t="shared" si="0"/>
        <v>8.1209503239740819</v>
      </c>
      <c r="D18" s="53">
        <f t="shared" si="2"/>
        <v>86.78185745140388</v>
      </c>
      <c r="E18" s="55" t="str">
        <f t="shared" si="1"/>
        <v>В</v>
      </c>
    </row>
    <row r="19" spans="1:10" x14ac:dyDescent="0.2">
      <c r="A19" s="18" t="s">
        <v>10</v>
      </c>
      <c r="B19" s="21">
        <v>11.5</v>
      </c>
      <c r="C19" s="5">
        <f t="shared" si="0"/>
        <v>4.967602591792657</v>
      </c>
      <c r="D19" s="53">
        <f t="shared" si="2"/>
        <v>91.749460043196535</v>
      </c>
      <c r="E19" s="55" t="str">
        <f t="shared" si="1"/>
        <v>В</v>
      </c>
    </row>
    <row r="20" spans="1:10" x14ac:dyDescent="0.2">
      <c r="A20" s="18" t="s">
        <v>4</v>
      </c>
      <c r="B20" s="21">
        <v>10.199999999999999</v>
      </c>
      <c r="C20" s="5">
        <f t="shared" si="0"/>
        <v>4.4060475161987034</v>
      </c>
      <c r="D20" s="57">
        <f t="shared" si="2"/>
        <v>96.155507559395232</v>
      </c>
      <c r="E20" s="55" t="str">
        <f t="shared" si="1"/>
        <v>С</v>
      </c>
    </row>
    <row r="21" spans="1:10" x14ac:dyDescent="0.2">
      <c r="A21" s="18" t="s">
        <v>9</v>
      </c>
      <c r="B21" s="21">
        <v>3.1</v>
      </c>
      <c r="C21" s="5">
        <f t="shared" si="0"/>
        <v>1.3390928725701945</v>
      </c>
      <c r="D21" s="57">
        <f t="shared" si="2"/>
        <v>97.494600431965424</v>
      </c>
      <c r="E21" s="55" t="str">
        <f t="shared" si="1"/>
        <v>С</v>
      </c>
    </row>
    <row r="22" spans="1:10" x14ac:dyDescent="0.2">
      <c r="A22" s="18" t="s">
        <v>8</v>
      </c>
      <c r="B22" s="21">
        <v>2.5</v>
      </c>
      <c r="C22" s="5">
        <f t="shared" si="0"/>
        <v>1.079913606911447</v>
      </c>
      <c r="D22" s="57">
        <f t="shared" si="2"/>
        <v>98.57451403887687</v>
      </c>
      <c r="E22" s="55" t="str">
        <f t="shared" si="1"/>
        <v>С</v>
      </c>
    </row>
    <row r="23" spans="1:10" x14ac:dyDescent="0.2">
      <c r="A23" s="18" t="s">
        <v>3</v>
      </c>
      <c r="B23" s="21">
        <v>1.8</v>
      </c>
      <c r="C23" s="5">
        <f t="shared" si="0"/>
        <v>0.77753779697624192</v>
      </c>
      <c r="D23" s="57">
        <f t="shared" si="2"/>
        <v>99.352051835853118</v>
      </c>
      <c r="E23" s="55" t="str">
        <f t="shared" si="1"/>
        <v>С</v>
      </c>
    </row>
    <row r="24" spans="1:10" ht="15.75" thickBot="1" x14ac:dyDescent="0.25">
      <c r="A24" s="24" t="s">
        <v>2</v>
      </c>
      <c r="B24" s="22">
        <v>1.5</v>
      </c>
      <c r="C24" s="7">
        <f t="shared" si="0"/>
        <v>0.64794816414686829</v>
      </c>
      <c r="D24" s="58">
        <f t="shared" si="2"/>
        <v>99.999999999999986</v>
      </c>
      <c r="E24" s="55" t="str">
        <f t="shared" si="1"/>
        <v>С</v>
      </c>
    </row>
    <row r="25" spans="1:10" ht="16.5" thickBot="1" x14ac:dyDescent="0.3">
      <c r="A25" s="25" t="s">
        <v>12</v>
      </c>
      <c r="B25" s="23">
        <f>SUM(B15:B24)</f>
        <v>231.5</v>
      </c>
      <c r="C25" s="8">
        <f>SUM(C15:C24)</f>
        <v>99.999999999999986</v>
      </c>
      <c r="D25" s="8" t="s">
        <v>24</v>
      </c>
      <c r="E25" s="9" t="s">
        <v>24</v>
      </c>
    </row>
    <row r="26" spans="1:10" ht="39" customHeight="1" thickBot="1" x14ac:dyDescent="0.25">
      <c r="A26" s="72" t="s">
        <v>29</v>
      </c>
      <c r="B26" s="72"/>
      <c r="C26" s="72"/>
      <c r="D26" s="72"/>
      <c r="E26" s="72"/>
      <c r="F26" s="72"/>
      <c r="G26" s="72"/>
      <c r="H26" s="72"/>
      <c r="I26" s="72"/>
      <c r="J26" s="72"/>
    </row>
    <row r="27" spans="1:10" ht="15.75" x14ac:dyDescent="0.2">
      <c r="A27" s="69" t="s">
        <v>0</v>
      </c>
      <c r="B27" s="73" t="s">
        <v>13</v>
      </c>
      <c r="C27" s="74"/>
      <c r="D27" s="74"/>
      <c r="E27" s="75"/>
      <c r="F27" s="76" t="s">
        <v>25</v>
      </c>
      <c r="G27" s="78" t="s">
        <v>26</v>
      </c>
      <c r="H27" s="80" t="s">
        <v>18</v>
      </c>
      <c r="I27" s="82" t="s">
        <v>20</v>
      </c>
      <c r="J27" s="69" t="s">
        <v>21</v>
      </c>
    </row>
    <row r="28" spans="1:10" ht="52.5" customHeight="1" thickBot="1" x14ac:dyDescent="0.25">
      <c r="A28" s="70"/>
      <c r="B28" s="49" t="s">
        <v>14</v>
      </c>
      <c r="C28" s="50" t="s">
        <v>15</v>
      </c>
      <c r="D28" s="50" t="s">
        <v>16</v>
      </c>
      <c r="E28" s="51" t="s">
        <v>17</v>
      </c>
      <c r="F28" s="77"/>
      <c r="G28" s="79"/>
      <c r="H28" s="81"/>
      <c r="I28" s="83"/>
      <c r="J28" s="70"/>
    </row>
    <row r="29" spans="1:10" x14ac:dyDescent="0.2">
      <c r="A29" s="26" t="s">
        <v>2</v>
      </c>
      <c r="B29" s="38">
        <v>115</v>
      </c>
      <c r="C29" s="12">
        <v>144</v>
      </c>
      <c r="D29" s="12">
        <v>128</v>
      </c>
      <c r="E29" s="4">
        <v>135</v>
      </c>
      <c r="F29" s="35">
        <f>_xlfn.STDEV.S(B29:E29)</f>
        <v>12.233832869001711</v>
      </c>
      <c r="G29" s="29">
        <f>AVERAGE(B29:E29)</f>
        <v>130.5</v>
      </c>
      <c r="H29" s="32">
        <f>F29/G29*100</f>
        <v>9.3745845739476703</v>
      </c>
      <c r="I29" s="64" t="str">
        <f>IF(H29&lt;=10, "Х", IF(H29&gt;=25, "Z", "Y"))</f>
        <v>Х</v>
      </c>
      <c r="J29" s="62" t="str">
        <f>VLOOKUP(A29, $A$15:$E$24, 5, FALSE)</f>
        <v>С</v>
      </c>
    </row>
    <row r="30" spans="1:10" x14ac:dyDescent="0.2">
      <c r="A30" s="27" t="s">
        <v>3</v>
      </c>
      <c r="B30" s="39">
        <v>72</v>
      </c>
      <c r="C30" s="1">
        <v>50</v>
      </c>
      <c r="D30" s="1">
        <v>37</v>
      </c>
      <c r="E30" s="3">
        <v>82</v>
      </c>
      <c r="F30" s="36">
        <f t="shared" ref="F30:F38" si="3">_xlfn.STDEV.S(B30:E30)</f>
        <v>20.467453839368165</v>
      </c>
      <c r="G30" s="30">
        <f t="shared" ref="G30:G38" si="4">AVERAGE(B30:E30)</f>
        <v>60.25</v>
      </c>
      <c r="H30" s="33">
        <f t="shared" ref="H30:H38" si="5">F30/G30*100</f>
        <v>33.970877741689904</v>
      </c>
      <c r="I30" s="68" t="str">
        <f t="shared" ref="I30:I38" si="6">IF(H30&lt;=10, "Х", IF(H30&gt;=25, "Z", "Y"))</f>
        <v>Z</v>
      </c>
      <c r="J30" s="63" t="str">
        <f t="shared" ref="J30:J38" si="7">VLOOKUP(A30, $A$15:$E$24, 5, FALSE)</f>
        <v>С</v>
      </c>
    </row>
    <row r="31" spans="1:10" x14ac:dyDescent="0.2">
      <c r="A31" s="27" t="s">
        <v>4</v>
      </c>
      <c r="B31" s="39">
        <v>289</v>
      </c>
      <c r="C31" s="1">
        <v>357</v>
      </c>
      <c r="D31" s="1">
        <v>318</v>
      </c>
      <c r="E31" s="3">
        <v>264</v>
      </c>
      <c r="F31" s="36">
        <f t="shared" si="3"/>
        <v>39.97499218261337</v>
      </c>
      <c r="G31" s="30">
        <f t="shared" si="4"/>
        <v>307</v>
      </c>
      <c r="H31" s="33">
        <f t="shared" si="5"/>
        <v>13.021170092056472</v>
      </c>
      <c r="I31" s="67" t="str">
        <f t="shared" si="6"/>
        <v>Y</v>
      </c>
      <c r="J31" s="63" t="str">
        <f t="shared" si="7"/>
        <v>С</v>
      </c>
    </row>
    <row r="32" spans="1:10" x14ac:dyDescent="0.2">
      <c r="A32" s="27" t="s">
        <v>5</v>
      </c>
      <c r="B32" s="39">
        <v>530</v>
      </c>
      <c r="C32" s="1">
        <v>459</v>
      </c>
      <c r="D32" s="1">
        <v>597</v>
      </c>
      <c r="E32" s="3">
        <v>542</v>
      </c>
      <c r="F32" s="36">
        <f t="shared" si="3"/>
        <v>56.739169304223459</v>
      </c>
      <c r="G32" s="30">
        <f t="shared" si="4"/>
        <v>532</v>
      </c>
      <c r="H32" s="33">
        <f t="shared" si="5"/>
        <v>10.665257388011929</v>
      </c>
      <c r="I32" s="67" t="str">
        <f t="shared" si="6"/>
        <v>Y</v>
      </c>
      <c r="J32" s="59" t="str">
        <f t="shared" si="7"/>
        <v>А</v>
      </c>
    </row>
    <row r="33" spans="1:10" x14ac:dyDescent="0.2">
      <c r="A33" s="27" t="s">
        <v>6</v>
      </c>
      <c r="B33" s="39">
        <v>18</v>
      </c>
      <c r="C33" s="1">
        <v>22</v>
      </c>
      <c r="D33" s="1">
        <v>24</v>
      </c>
      <c r="E33" s="3">
        <v>35</v>
      </c>
      <c r="F33" s="36">
        <f t="shared" si="3"/>
        <v>7.2743842809317316</v>
      </c>
      <c r="G33" s="30">
        <f t="shared" si="4"/>
        <v>24.75</v>
      </c>
      <c r="H33" s="33">
        <f t="shared" si="5"/>
        <v>29.391451640128206</v>
      </c>
      <c r="I33" s="68" t="str">
        <f t="shared" si="6"/>
        <v>Z</v>
      </c>
      <c r="J33" s="61" t="str">
        <f t="shared" si="7"/>
        <v>В</v>
      </c>
    </row>
    <row r="34" spans="1:10" x14ac:dyDescent="0.2">
      <c r="A34" s="27" t="s">
        <v>7</v>
      </c>
      <c r="B34" s="39">
        <v>680</v>
      </c>
      <c r="C34" s="1">
        <v>621</v>
      </c>
      <c r="D34" s="1">
        <v>644</v>
      </c>
      <c r="E34" s="3">
        <v>702</v>
      </c>
      <c r="F34" s="36">
        <f t="shared" si="3"/>
        <v>36.188165653060302</v>
      </c>
      <c r="G34" s="30">
        <f t="shared" si="4"/>
        <v>661.75</v>
      </c>
      <c r="H34" s="33">
        <f t="shared" si="5"/>
        <v>5.4685554443612094</v>
      </c>
      <c r="I34" s="65" t="str">
        <f t="shared" si="6"/>
        <v>Х</v>
      </c>
      <c r="J34" s="59" t="str">
        <f t="shared" si="7"/>
        <v>А</v>
      </c>
    </row>
    <row r="35" spans="1:10" x14ac:dyDescent="0.2">
      <c r="A35" s="27" t="s">
        <v>8</v>
      </c>
      <c r="B35" s="40">
        <v>69</v>
      </c>
      <c r="C35" s="10">
        <v>87</v>
      </c>
      <c r="D35" s="10">
        <v>71</v>
      </c>
      <c r="E35" s="41">
        <v>92</v>
      </c>
      <c r="F35" s="36">
        <f t="shared" si="3"/>
        <v>11.470977871713176</v>
      </c>
      <c r="G35" s="30">
        <f t="shared" si="4"/>
        <v>79.75</v>
      </c>
      <c r="H35" s="33">
        <f t="shared" si="5"/>
        <v>14.383671312493011</v>
      </c>
      <c r="I35" s="67" t="str">
        <f t="shared" si="6"/>
        <v>Y</v>
      </c>
      <c r="J35" s="63" t="str">
        <f t="shared" si="7"/>
        <v>С</v>
      </c>
    </row>
    <row r="36" spans="1:10" x14ac:dyDescent="0.2">
      <c r="A36" s="27" t="s">
        <v>9</v>
      </c>
      <c r="B36" s="40">
        <v>443</v>
      </c>
      <c r="C36" s="10">
        <v>498</v>
      </c>
      <c r="D36" s="10">
        <v>503</v>
      </c>
      <c r="E36" s="41">
        <v>540</v>
      </c>
      <c r="F36" s="36">
        <f t="shared" si="3"/>
        <v>39.991665798430219</v>
      </c>
      <c r="G36" s="30">
        <f t="shared" si="4"/>
        <v>496</v>
      </c>
      <c r="H36" s="33">
        <f t="shared" si="5"/>
        <v>8.0628358464577055</v>
      </c>
      <c r="I36" s="65" t="str">
        <f t="shared" si="6"/>
        <v>Х</v>
      </c>
      <c r="J36" s="63" t="str">
        <f t="shared" si="7"/>
        <v>С</v>
      </c>
    </row>
    <row r="37" spans="1:10" x14ac:dyDescent="0.2">
      <c r="A37" s="27" t="s">
        <v>10</v>
      </c>
      <c r="B37" s="40">
        <v>139</v>
      </c>
      <c r="C37" s="10">
        <v>158</v>
      </c>
      <c r="D37" s="10">
        <v>146</v>
      </c>
      <c r="E37" s="41">
        <v>162</v>
      </c>
      <c r="F37" s="36">
        <f t="shared" si="3"/>
        <v>10.626225419530053</v>
      </c>
      <c r="G37" s="30">
        <f t="shared" si="4"/>
        <v>151.25</v>
      </c>
      <c r="H37" s="33">
        <f t="shared" si="5"/>
        <v>7.0256035831603656</v>
      </c>
      <c r="I37" s="65" t="str">
        <f t="shared" si="6"/>
        <v>Х</v>
      </c>
      <c r="J37" s="61" t="str">
        <f t="shared" si="7"/>
        <v>В</v>
      </c>
    </row>
    <row r="38" spans="1:10" ht="15.75" thickBot="1" x14ac:dyDescent="0.25">
      <c r="A38" s="28" t="s">
        <v>11</v>
      </c>
      <c r="B38" s="42">
        <v>758</v>
      </c>
      <c r="C38" s="11">
        <v>726</v>
      </c>
      <c r="D38" s="11">
        <v>859</v>
      </c>
      <c r="E38" s="43">
        <v>812</v>
      </c>
      <c r="F38" s="37">
        <f t="shared" si="3"/>
        <v>58.761523692520655</v>
      </c>
      <c r="G38" s="31">
        <f t="shared" si="4"/>
        <v>788.75</v>
      </c>
      <c r="H38" s="34">
        <f t="shared" si="5"/>
        <v>7.4499554602244888</v>
      </c>
      <c r="I38" s="66" t="str">
        <f t="shared" si="6"/>
        <v>Х</v>
      </c>
      <c r="J38" s="60" t="str">
        <f t="shared" si="7"/>
        <v>А</v>
      </c>
    </row>
  </sheetData>
  <sortState xmlns:xlrd2="http://schemas.microsoft.com/office/spreadsheetml/2017/richdata2" ref="A15:B24">
    <sortCondition descending="1" ref="B15:B24"/>
  </sortState>
  <mergeCells count="10">
    <mergeCell ref="J27:J28"/>
    <mergeCell ref="A13:E13"/>
    <mergeCell ref="A1:B1"/>
    <mergeCell ref="A26:J26"/>
    <mergeCell ref="A27:A28"/>
    <mergeCell ref="B27:E27"/>
    <mergeCell ref="F27:F28"/>
    <mergeCell ref="G27:G28"/>
    <mergeCell ref="H27:H28"/>
    <mergeCell ref="I27:I28"/>
  </mergeCells>
  <phoneticPr fontId="1" type="noConversion"/>
  <conditionalFormatting sqref="D15:D24">
    <cfRule type="cellIs" dxfId="22" priority="12" operator="lessThan">
      <formula>80</formula>
    </cfRule>
    <cfRule type="cellIs" dxfId="21" priority="11" operator="greaterThan">
      <formula>95</formula>
    </cfRule>
    <cfRule type="cellIs" dxfId="20" priority="10" operator="between">
      <formula>80</formula>
      <formula>95</formula>
    </cfRule>
  </conditionalFormatting>
  <conditionalFormatting sqref="E15:E24">
    <cfRule type="cellIs" dxfId="19" priority="9" operator="equal">
      <formula>"А"</formula>
    </cfRule>
    <cfRule type="cellIs" dxfId="18" priority="8" operator="equal">
      <formula>"В"</formula>
    </cfRule>
    <cfRule type="cellIs" dxfId="17" priority="7" operator="equal">
      <formula>"С"</formula>
    </cfRule>
  </conditionalFormatting>
  <conditionalFormatting sqref="I29:I38">
    <cfRule type="cellIs" dxfId="16" priority="6" operator="equal">
      <formula>"Х"</formula>
    </cfRule>
    <cfRule type="cellIs" dxfId="15" priority="5" operator="equal">
      <formula>"Y"</formula>
    </cfRule>
    <cfRule type="cellIs" dxfId="14" priority="4" operator="equal">
      <formula>"Z"</formula>
    </cfRule>
  </conditionalFormatting>
  <conditionalFormatting sqref="J29:J38">
    <cfRule type="cellIs" dxfId="0" priority="3" operator="equal">
      <formula>"А"</formula>
    </cfRule>
    <cfRule type="cellIs" dxfId="1" priority="2" operator="equal">
      <formula>"В"</formula>
    </cfRule>
    <cfRule type="cellIs" dxfId="2" priority="1" operator="equal">
      <formula>"С"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АВС_XYZ-метод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2021-01-28T12:27:03Z</dcterms:modified>
</cp:coreProperties>
</file>